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Budget Estimator" sheetId="2" state="visible" r:id="rId4"/>
    <sheet name="Payment Milestones" sheetId="3" state="visible" r:id="rId5"/>
    <sheet name="Annual Ownership Costs" sheetId="4" state="visible" r:id="rId6"/>
    <sheet name="Loan Payment Calculator" sheetId="5" state="visible" r:id="rId7"/>
    <sheet name="Contractor Questions Checklist" sheetId="6" state="visible" r:id="rId8"/>
    <sheet name="Cost Data Reference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<sst xmlns="http://schemas.openxmlformats.org/spreadsheetml/2006/main" count="282" uniqueCount="215">
  <si>
    <t xml:space="preserve">Pool Construction Budget Planner</t>
  </si>
  <si>
    <t xml:space="preserve">by PoolCalculator.net</t>
  </si>
  <si>
    <t xml:space="preserve">This workbook turns the same inputs as our online Pool Cost Estimator into a working budget you can actually use through your build: a line-item estimate, a place to log real contractor quotes side by side, a payment milestone schedule, annual ownership costs, and a loan payment calculator.</t>
  </si>
  <si>
    <t xml:space="preserve">  What's Inside</t>
  </si>
  <si>
    <t xml:space="preserve">→  Budget Estimator</t>
  </si>
  <si>
    <t xml:space="preserve">Your line-item cost range, plus space to log up to 3 real contractor quotes.</t>
  </si>
  <si>
    <t xml:space="preserve">→  Payment Milestones</t>
  </si>
  <si>
    <t xml:space="preserve">A standard draw schedule so you know what to expect at each payment.</t>
  </si>
  <si>
    <t xml:space="preserve">→  Annual Ownership Costs</t>
  </si>
  <si>
    <t xml:space="preserve">What your pool will cost to run and maintain after it's built.</t>
  </si>
  <si>
    <t xml:space="preserve">→  Loan Payment Calculator</t>
  </si>
  <si>
    <t xml:space="preserve">Estimated monthly payment based on your budget total.</t>
  </si>
  <si>
    <t xml:space="preserve">→  Contractor Questions Checklist</t>
  </si>
  <si>
    <t xml:space="preserve">15 questions worth asking before you sign anything.</t>
  </si>
  <si>
    <t xml:space="preserve">  How to Use This Workbook</t>
  </si>
  <si>
    <t xml:space="preserve">  </t>
  </si>
  <si>
    <t xml:space="preserve">Blue text</t>
  </si>
  <si>
    <t xml:space="preserve">Cells you edit — your pool details and assumptions.</t>
  </si>
  <si>
    <t xml:space="preserve">Yellow fill</t>
  </si>
  <si>
    <t xml:space="preserve">Fill in as you go — actual contractor quotes, notes.</t>
  </si>
  <si>
    <t xml:space="preserve">Abc</t>
  </si>
  <si>
    <t xml:space="preserve">Black text</t>
  </si>
  <si>
    <t xml:space="preserve">Calculated automatically. Don't overwrite these.</t>
  </si>
  <si>
    <t xml:space="preserve">  Ready for the Next Step?</t>
  </si>
  <si>
    <t xml:space="preserve">Get Free Quotes from Local Pool Pros →</t>
  </si>
  <si>
    <t xml:space="preserve">Once you've filled in the Budget Estimator, compare your numbers against real bids from licensed, screened contractors.</t>
  </si>
  <si>
    <t xml:space="preserve">See How to Save $20,000+ Building DIY →</t>
  </si>
  <si>
    <t xml:space="preserve">A step-by-step program with personalized consulting — thousands of homeowners have used it to build their own pool for a fraction of contractor pricing.</t>
  </si>
  <si>
    <t xml:space="preserve">Estimates in this workbook reflect 2026 national averages and are for planning purposes only, not a substitute for a written contractor quote. Some links above are affiliate links — poolcalculator.net may earn a commission at no extra cost to you.</t>
  </si>
  <si>
    <t xml:space="preserve">Budget Estimator</t>
  </si>
  <si>
    <t xml:space="preserve">Fill in the blue cells to match your project. The estimate updates automatically.</t>
  </si>
  <si>
    <t xml:space="preserve">  Your Pool</t>
  </si>
  <si>
    <t xml:space="preserve">Pool Type</t>
  </si>
  <si>
    <t xml:space="preserve">Concrete/Gunite</t>
  </si>
  <si>
    <t xml:space="preserve">Depth Factor</t>
  </si>
  <si>
    <t xml:space="preserve">Length (ft)</t>
  </si>
  <si>
    <t xml:space="preserve">Region Multiplier</t>
  </si>
  <si>
    <t xml:space="preserve">Width (ft)</t>
  </si>
  <si>
    <t xml:space="preserve">Average Depth (ft)</t>
  </si>
  <si>
    <t xml:space="preserve">4.5</t>
  </si>
  <si>
    <t xml:space="preserve">Attached Spa / Hot Tub?</t>
  </si>
  <si>
    <t xml:space="preserve">No</t>
  </si>
  <si>
    <t xml:space="preserve">Surface Area (calculated)</t>
  </si>
  <si>
    <t xml:space="preserve">  Location &amp; Site</t>
  </si>
  <si>
    <t xml:space="preserve">Region</t>
  </si>
  <si>
    <t xml:space="preserve">South</t>
  </si>
  <si>
    <t xml:space="preserve">High-Cost Metro Area? (CA, NY, urban NE)</t>
  </si>
  <si>
    <t xml:space="preserve">Yard Access</t>
  </si>
  <si>
    <t xml:space="preserve">Open / Easy</t>
  </si>
  <si>
    <t xml:space="preserve">Yard Slope</t>
  </si>
  <si>
    <t xml:space="preserve">Flat</t>
  </si>
  <si>
    <t xml:space="preserve">Soil Conditions (best guess)</t>
  </si>
  <si>
    <t xml:space="preserve">Normal</t>
  </si>
  <si>
    <t xml:space="preserve">  Decking, Fencing &amp; Features</t>
  </si>
  <si>
    <t xml:space="preserve">Decking Material</t>
  </si>
  <si>
    <t xml:space="preserve">Poured Concrete</t>
  </si>
  <si>
    <t xml:space="preserve">Deck Area (sq ft)</t>
  </si>
  <si>
    <t xml:space="preserve">Safety Fencing Needed?</t>
  </si>
  <si>
    <t xml:space="preserve">Yes</t>
  </si>
  <si>
    <t xml:space="preserve">Heater</t>
  </si>
  <si>
    <t xml:space="preserve">None</t>
  </si>
  <si>
    <t xml:space="preserve">Interior Finish (concrete pools only)</t>
  </si>
  <si>
    <t xml:space="preserve">Plaster (standard)</t>
  </si>
  <si>
    <t xml:space="preserve">LED Lighting?</t>
  </si>
  <si>
    <t xml:space="preserve">Saltwater System?</t>
  </si>
  <si>
    <t xml:space="preserve">Automatic Cover?</t>
  </si>
  <si>
    <t xml:space="preserve">Water Feature?</t>
  </si>
  <si>
    <t xml:space="preserve">  Line-Item Budget</t>
  </si>
  <si>
    <t xml:space="preserve">Line Item</t>
  </si>
  <si>
    <t xml:space="preserve">Est. Low</t>
  </si>
  <si>
    <t xml:space="preserve">Est. High</t>
  </si>
  <si>
    <t xml:space="preserve">Quote 1</t>
  </si>
  <si>
    <t xml:space="preserve">Quote 2</t>
  </si>
  <si>
    <t xml:space="preserve">Quote 3</t>
  </si>
  <si>
    <t xml:space="preserve">Notes</t>
  </si>
  <si>
    <t xml:space="preserve">Pool Shell &amp; Structure</t>
  </si>
  <si>
    <t xml:space="preserve">Excavation &amp; Site Prep</t>
  </si>
  <si>
    <t xml:space="preserve">Retaining Wall / Grading (if sloped)</t>
  </si>
  <si>
    <t xml:space="preserve">Plumbing &amp; Electrical</t>
  </si>
  <si>
    <t xml:space="preserve">Permits &amp; Inspections</t>
  </si>
  <si>
    <t xml:space="preserve">Decking / Patio</t>
  </si>
  <si>
    <t xml:space="preserve">Safety Fencing</t>
  </si>
  <si>
    <t xml:space="preserve">Heater (installed)</t>
  </si>
  <si>
    <t xml:space="preserve">Attached Spa / Hot Tub</t>
  </si>
  <si>
    <t xml:space="preserve">Upgraded Interior Finish</t>
  </si>
  <si>
    <t xml:space="preserve">LED Lighting</t>
  </si>
  <si>
    <t xml:space="preserve">Saltwater System</t>
  </si>
  <si>
    <t xml:space="preserve">Automatic Cover</t>
  </si>
  <si>
    <t xml:space="preserve">Water Feature</t>
  </si>
  <si>
    <t xml:space="preserve">Subtotal</t>
  </si>
  <si>
    <t xml:space="preserve">Contingency (12% — recommended buffer)</t>
  </si>
  <si>
    <t xml:space="preserve">GRAND TOTAL</t>
  </si>
  <si>
    <t xml:space="preserve">Quote 1-3 columns: total the quotes you receive here so you can see at a glance how each bid compares to your estimate and to each other.</t>
  </si>
  <si>
    <t xml:space="preserve">You've got a working budget — the next step is comparing it against real, written bids from licensed contractors.</t>
  </si>
  <si>
    <t xml:space="preserve">If the total above is more than you want to spend, this step-by-step program with personalized consulting has helped thousands of homeowners build for a fraction of the cost.</t>
  </si>
  <si>
    <t xml:space="preserve">Payment Milestones</t>
  </si>
  <si>
    <t xml:space="preserve">Most contractors bill in draws tied to project stages, not one lump sum. Use this to sanity-check a proposed payment schedule.</t>
  </si>
  <si>
    <t xml:space="preserve">Project Total to Use</t>
  </si>
  <si>
    <t xml:space="preserve">Defaults to your estimate's high end. Overwrite with your signed contract amount once you have one.</t>
  </si>
  <si>
    <t xml:space="preserve">Milestone</t>
  </si>
  <si>
    <t xml:space="preserve">% of Total</t>
  </si>
  <si>
    <t xml:space="preserve">Amount</t>
  </si>
  <si>
    <t xml:space="preserve">Typically Due</t>
  </si>
  <si>
    <t xml:space="preserve">1. Deposit / Contract Signing</t>
  </si>
  <si>
    <t xml:space="preserve">Before work begins</t>
  </si>
  <si>
    <t xml:space="preserve">2. Excavation Complete</t>
  </si>
  <si>
    <t xml:space="preserve">After digging &amp; haul-away</t>
  </si>
  <si>
    <t xml:space="preserve">3. Plumbing &amp; Electrical Rough-In</t>
  </si>
  <si>
    <t xml:space="preserve">Before shell begins</t>
  </si>
  <si>
    <t xml:space="preserve">4. Shell / Gunite Complete</t>
  </si>
  <si>
    <t xml:space="preserve">After structure is poured/set</t>
  </si>
  <si>
    <t xml:space="preserve">5. Decking &amp; Coping</t>
  </si>
  <si>
    <t xml:space="preserve">After hardscape is finished</t>
  </si>
  <si>
    <t xml:space="preserve">6. Final Walkthrough &amp; Punch List</t>
  </si>
  <si>
    <t xml:space="preserve">On completion</t>
  </si>
  <si>
    <t xml:space="preserve">Total</t>
  </si>
  <si>
    <t xml:space="preserve">Annual Ownership Costs</t>
  </si>
  <si>
    <t xml:space="preserve">What your pool costs to run each year, once it's built. Pulls your heater and saltwater choices from the Budget Estimator tab.</t>
  </si>
  <si>
    <t xml:space="preserve">Category</t>
  </si>
  <si>
    <t xml:space="preserve">Low</t>
  </si>
  <si>
    <t xml:space="preserve">High</t>
  </si>
  <si>
    <t xml:space="preserve">Chemicals &amp; Water Treatment</t>
  </si>
  <si>
    <t xml:space="preserve">~20% lower with a saltwater system</t>
  </si>
  <si>
    <t xml:space="preserve">Routine Maintenance / Cleaning</t>
  </si>
  <si>
    <t xml:space="preserve">DIY; add a service plan if you'd rather not</t>
  </si>
  <si>
    <t xml:space="preserve">Electricity (Pump &amp; Filtration)</t>
  </si>
  <si>
    <t xml:space="preserve">Varies with pump efficiency &amp; run time</t>
  </si>
  <si>
    <t xml:space="preserve">Heater Operating Cost</t>
  </si>
  <si>
    <t xml:space="preserve">Based on the heater selected in Budget Estimator</t>
  </si>
  <si>
    <t xml:space="preserve">Total Annual Ownership Cost</t>
  </si>
  <si>
    <t xml:space="preserve">Reserve fund tip: pumps and filtration equipment typically last 8-12 years ($500-1,500 to replace); budget resurfacing or plaster repair on roughly a 10-year cycle.</t>
  </si>
  <si>
    <t xml:space="preserve">Loan Payment Calculator</t>
  </si>
  <si>
    <t xml:space="preserve">Estimated monthly payment if you finance your pool. For an exact rate, check with your lender or credit union.</t>
  </si>
  <si>
    <t xml:space="preserve">Loan Amount</t>
  </si>
  <si>
    <t xml:space="preserve">Defaults to your Budget Estimator high estimate — overwrite freely.</t>
  </si>
  <si>
    <t xml:space="preserve">Interest Rate (APR)</t>
  </si>
  <si>
    <t xml:space="preserve">Loan Term (years)</t>
  </si>
  <si>
    <t xml:space="preserve">Estimated Monthly Payment</t>
  </si>
  <si>
    <t xml:space="preserve">Total of Payments</t>
  </si>
  <si>
    <t xml:space="preserve">Total Interest Paid</t>
  </si>
  <si>
    <t xml:space="preserve">Pool loans commonly run 5-20 year terms; a shorter term means a higher payment but far less interest paid overall.</t>
  </si>
  <si>
    <t xml:space="preserve">Contractor Questions Checklist</t>
  </si>
  <si>
    <t xml:space="preserve">Fifteen questions worth asking — and getting in writing — before you sign a contract.</t>
  </si>
  <si>
    <t xml:space="preserve">Question</t>
  </si>
  <si>
    <t xml:space="preserve">Asked?</t>
  </si>
  <si>
    <t xml:space="preserve">Their Answer / Notes</t>
  </si>
  <si>
    <t xml:space="preserve">Are you licensed and insured in this state? Can I see proof?</t>
  </si>
  <si>
    <t xml:space="preserve">How many pools like mine have you built in the last 2 years? Can I see references?</t>
  </si>
  <si>
    <t xml:space="preserve">Is this a fixed-price contract, or does it allow for cost overruns?</t>
  </si>
  <si>
    <t xml:space="preserve">What's included vs. what's an upcharge (permits, fencing, decking, electrical)?</t>
  </si>
  <si>
    <t xml:space="preserve">What's the payment schedule, and does it match project milestones?</t>
  </si>
  <si>
    <t xml:space="preserve">Who pulls the permits — you or me?</t>
  </si>
  <si>
    <t xml:space="preserve">What's the realistic timeline, including weather and inspection delays?</t>
  </si>
  <si>
    <t xml:space="preserve">Will you be on-site day to day, or is this subcontracted out?</t>
  </si>
  <si>
    <t xml:space="preserve">What warranty comes with the shell, the equipment, and the labor?</t>
  </si>
  <si>
    <t xml:space="preserve">What happens if you hit rock or bad soil during excavation?</t>
  </si>
  <si>
    <t xml:space="preserve">How do change orders work, and how are they priced?</t>
  </si>
  <si>
    <t xml:space="preserve">Who's responsible for site cleanup and damage to my yard?</t>
  </si>
  <si>
    <t xml:space="preserve">What's your policy if the project runs past the estimated timeline?</t>
  </si>
  <si>
    <t xml:space="preserve">Can I get everything we've discussed in writing before signing?</t>
  </si>
  <si>
    <t xml:space="preserve">What does the final walkthrough / punch-list process look like?</t>
  </si>
  <si>
    <t xml:space="preserve">Ready to start asking? Request quotes from several screened, licensed contractors at once.</t>
  </si>
  <si>
    <t xml:space="preserve">Cost Data Reference</t>
  </si>
  <si>
    <t xml:space="preserve">Source: 2026 national average material &amp; labor cost estimates, compiled for PoolCalculator.net. Regional and site factors are applied on top of these base rates in the Budget Estimator tab. Actual costs vary by market — always confirm with licensed local contractors.</t>
  </si>
  <si>
    <t xml:space="preserve">Option</t>
  </si>
  <si>
    <t xml:space="preserve">Low $</t>
  </si>
  <si>
    <t xml:space="preserve">High $</t>
  </si>
  <si>
    <t xml:space="preserve">Unit</t>
  </si>
  <si>
    <t xml:space="preserve">Pool Shell Rate</t>
  </si>
  <si>
    <t xml:space="preserve">Above-Ground</t>
  </si>
  <si>
    <t xml:space="preserve">$/sq ft</t>
  </si>
  <si>
    <t xml:space="preserve">Kit + basic install</t>
  </si>
  <si>
    <t xml:space="preserve">Vinyl Liner Inground</t>
  </si>
  <si>
    <t xml:space="preserve">Liner replacement $2.5-3.5k every 7-10 yrs, not incl.</t>
  </si>
  <si>
    <t xml:space="preserve">Fiberglass</t>
  </si>
  <si>
    <t xml:space="preserve">Factory shell, fixed shapes</t>
  </si>
  <si>
    <t xml:space="preserve">Fully custom, longest lifespan</t>
  </si>
  <si>
    <t xml:space="preserve">Midwest</t>
  </si>
  <si>
    <t xml:space="preserve">x</t>
  </si>
  <si>
    <t xml:space="preserve">Baseline</t>
  </si>
  <si>
    <t xml:space="preserve">Northeast</t>
  </si>
  <si>
    <t xml:space="preserve">Higher labor cost</t>
  </si>
  <si>
    <t xml:space="preserve">Lower labor cost</t>
  </si>
  <si>
    <t xml:space="preserve">West</t>
  </si>
  <si>
    <t xml:space="preserve">Decking Rate</t>
  </si>
  <si>
    <t xml:space="preserve">No new decking</t>
  </si>
  <si>
    <t xml:space="preserve">Broom or basic finish</t>
  </si>
  <si>
    <t xml:space="preserve">Stamped Concrete</t>
  </si>
  <si>
    <t xml:space="preserve">Textured / colored</t>
  </si>
  <si>
    <t xml:space="preserve">Pavers</t>
  </si>
  <si>
    <t xml:space="preserve">Interlocking pavers</t>
  </si>
  <si>
    <t xml:space="preserve">Travertine/Stone</t>
  </si>
  <si>
    <t xml:space="preserve">Premium natural stone</t>
  </si>
  <si>
    <t xml:space="preserve">Heater Installed</t>
  </si>
  <si>
    <t xml:space="preserve">$ installed</t>
  </si>
  <si>
    <t xml:space="preserve">Gas</t>
  </si>
  <si>
    <t xml:space="preserve">Fastest heat-up, highest running cost</t>
  </si>
  <si>
    <t xml:space="preserve">Heat Pump</t>
  </si>
  <si>
    <t xml:space="preserve">Efficient, weather-dependent</t>
  </si>
  <si>
    <t xml:space="preserve">Solar</t>
  </si>
  <si>
    <t xml:space="preserve">Lowest running cost, needs roof space</t>
  </si>
  <si>
    <t xml:space="preserve">Interior Finish Upgrade</t>
  </si>
  <si>
    <t xml:space="preserve">$ upcharge</t>
  </si>
  <si>
    <t xml:space="preserve">Included in base shell rate</t>
  </si>
  <si>
    <t xml:space="preserve">Quartz</t>
  </si>
  <si>
    <t xml:space="preserve">Concrete/gunite pools only</t>
  </si>
  <si>
    <t xml:space="preserve">Pebble</t>
  </si>
  <si>
    <t xml:space="preserve">Add-On</t>
  </si>
  <si>
    <t xml:space="preserve">Reduces annual chemical cost ~20%</t>
  </si>
  <si>
    <t xml:space="preserve">Safety + heat retention</t>
  </si>
  <si>
    <t xml:space="preserve">Waterfall, sheer descent, etc.</t>
  </si>
  <si>
    <t xml:space="preserve">Annual Heater Operating Cost</t>
  </si>
  <si>
    <t xml:space="preserve">$/yr</t>
  </si>
  <si>
    <t xml:space="preserve">Highest seasonal utility cost</t>
  </si>
  <si>
    <t xml:space="preserve">Pump-only, minimal running cost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</si>
</sst>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#,##0&quot; sq ft&quot;"/>
    <numFmt numFmtId="167" formatCode="\$#,##0;&quot;($&quot;#,##0\);\-"/>
    <numFmt numFmtId="168" formatCode="\$#,##0"/>
    <numFmt numFmtId="169" formatCode="0%"/>
    <numFmt numFmtId="170" formatCode="0.0%"/>
    <numFmt numFmtId="171" formatCode="\$#,##0.0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07293B"/>
      <name val="Arial"/>
      <family val="0"/>
      <charset val="1"/>
    </font>
    <font>
      <b val="true"/>
      <sz val="12"/>
      <color rgb="FF0889A3"/>
      <name val="Arial"/>
      <family val="0"/>
      <charset val="1"/>
    </font>
    <font>
      <sz val="11"/>
      <color rgb="FF4A627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.5"/>
      <color rgb="FF07293B"/>
      <name val="Arial"/>
      <family val="0"/>
      <charset val="1"/>
    </font>
    <font>
      <sz val="10"/>
      <color rgb="FF4A6274"/>
      <name val="Arial"/>
      <family val="0"/>
      <charset val="1"/>
    </font>
    <font>
      <b val="true"/>
      <sz val="10"/>
      <color rgb="FF07293B"/>
      <name val="Arial"/>
      <family val="0"/>
      <charset val="1"/>
    </font>
    <font>
      <b val="true"/>
      <sz val="11"/>
      <color rgb="FF000000"/>
      <name val="Cambria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9.5"/>
      <color rgb="FF4A6274"/>
      <name val="Arial"/>
      <family val="0"/>
      <charset val="1"/>
    </font>
    <font>
      <i val="true"/>
      <sz val="8.5"/>
      <color rgb="FF4A6274"/>
      <name val="Arial"/>
      <family val="0"/>
      <charset val="1"/>
    </font>
    <font>
      <b val="true"/>
      <sz val="16"/>
      <color rgb="FF07293B"/>
      <name val="Arial"/>
      <family val="0"/>
      <charset val="1"/>
    </font>
    <font>
      <i val="true"/>
      <sz val="10"/>
      <color rgb="FF4A6274"/>
      <name val="Arial"/>
      <family val="0"/>
      <charset val="1"/>
    </font>
    <font>
      <sz val="10.5"/>
      <color rgb="FF07293B"/>
      <name val="Arial"/>
      <family val="0"/>
      <charset val="1"/>
    </font>
    <font>
      <b val="true"/>
      <sz val="10.5"/>
      <color rgb="FF0000FF"/>
      <name val="Arial"/>
      <family val="0"/>
      <charset val="1"/>
    </font>
    <font>
      <sz val="10.5"/>
      <color rgb="FF000000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.5"/>
      <color rgb="FF4A627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.5"/>
      <color rgb="FFFFFFFF"/>
      <name val="Arial"/>
      <family val="0"/>
      <charset val="1"/>
    </font>
    <font>
      <i val="true"/>
      <sz val="9"/>
      <color rgb="FF4A6274"/>
      <name val="Arial"/>
      <family val="0"/>
      <charset val="1"/>
    </font>
    <font>
      <sz val="9"/>
      <color rgb="FF4A6274"/>
      <name val="Arial"/>
      <family val="0"/>
      <charset val="1"/>
    </font>
    <font>
      <b val="true"/>
      <sz val="13"/>
      <color rgb="FF000000"/>
      <name val="Arial"/>
      <family val="0"/>
      <charset val="1"/>
    </font>
    <font>
      <sz val="10"/>
      <color rgb="FF07293B"/>
      <name val="Arial"/>
      <family val="0"/>
      <charset val="1"/>
    </font>
    <font>
      <sz val="10"/>
      <color rgb="FF0000FF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AA8C4"/>
        <bgColor rgb="FF0889A3"/>
      </patternFill>
    </fill>
    <fill>
      <patternFill patternType="solid">
        <fgColor rgb="FF0000FF"/>
        <bgColor rgb="FF0000FF"/>
      </patternFill>
    </fill>
    <fill>
      <patternFill patternType="solid">
        <fgColor rgb="FFFFFF99"/>
        <bgColor rgb="FFCCFFCC"/>
      </patternFill>
    </fill>
    <fill>
      <patternFill patternType="solid">
        <fgColor rgb="FFFFFFFF"/>
        <bgColor rgb="FFF4F8FA"/>
      </patternFill>
    </fill>
    <fill>
      <patternFill patternType="solid">
        <fgColor rgb="FFFF6B4A"/>
        <bgColor rgb="FFFF6600"/>
      </patternFill>
    </fill>
    <fill>
      <patternFill patternType="solid">
        <fgColor rgb="FFF4F8FA"/>
        <bgColor rgb="FFFFFFFF"/>
      </patternFill>
    </fill>
    <fill>
      <patternFill patternType="solid">
        <fgColor rgb="FF0889A3"/>
        <bgColor rgb="FF008080"/>
      </patternFill>
    </fill>
    <fill>
      <patternFill patternType="solid">
        <fgColor rgb="FF07293B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E2E9"/>
      </left>
      <right style="thin">
        <color rgb="FFD4E2E9"/>
      </right>
      <top style="thin">
        <color rgb="FFD4E2E9"/>
      </top>
      <bottom style="thin">
        <color rgb="FFD4E2E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9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24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8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89A3"/>
      <rgbColor rgb="FFC0C0C0"/>
      <rgbColor rgb="FF808080"/>
      <rgbColor rgb="FF9999FF"/>
      <rgbColor rgb="FF993366"/>
      <rgbColor rgb="FFF4F8FA"/>
      <rgbColor rgb="FFCCFFFF"/>
      <rgbColor rgb="FF660066"/>
      <rgbColor rgb="FFFF6B4A"/>
      <rgbColor rgb="FF0066CC"/>
      <rgbColor rgb="FFD4E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AA8C4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6274"/>
      <rgbColor rgb="FF969696"/>
      <rgbColor rgb="FF07293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oolcalculator.net/recommends/thumbtack-pool/" TargetMode="External"/><Relationship Id="rId2" Type="http://schemas.openxmlformats.org/officeDocument/2006/relationships/hyperlink" Target="https://poolcalculator.net/recommends/diypoolsandspas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poolcalculator.net/recommends/thumbtack-pool/" TargetMode="External"/><Relationship Id="rId2" Type="http://schemas.openxmlformats.org/officeDocument/2006/relationships/hyperlink" Target="https://poolcalculator.net/recommends/diypoolsandspas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poolcalculator.net/recommends/thumbtack-poo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B2:G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6" min="2" style="0" width="16"/>
    <col collapsed="false" customWidth="true" hidden="false" outlineLevel="0" max="7" min="7" style="0" width="4"/>
  </cols>
  <sheetData>
    <row r="2" customFormat="false" ht="26.8" hidden="false" customHeight="false" outlineLevel="0" collapsed="false">
      <c r="B2" s="1" t="s">
        <v>0</v>
      </c>
      <c r="C2" s="1"/>
      <c r="D2" s="1"/>
      <c r="E2" s="1"/>
      <c r="F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</row>
    <row r="5" customFormat="false" ht="60" hidden="false" customHeight="true" outlineLevel="0" collapsed="false">
      <c r="B5" s="3" t="s">
        <v>2</v>
      </c>
      <c r="C5" s="3"/>
      <c r="D5" s="3"/>
      <c r="E5" s="3"/>
      <c r="F5" s="3"/>
    </row>
    <row r="7" customFormat="false" ht="16.15" hidden="false" customHeight="false" outlineLevel="0" collapsed="false">
      <c r="B7" s="4" t="s">
        <v>3</v>
      </c>
      <c r="C7" s="4"/>
      <c r="D7" s="4"/>
      <c r="E7" s="4"/>
      <c r="F7" s="4"/>
    </row>
    <row r="8" customFormat="false" ht="15" hidden="false" customHeight="true" outlineLevel="0" collapsed="false">
      <c r="B8" s="5" t="s">
        <v>4</v>
      </c>
      <c r="C8" s="6" t="s">
        <v>5</v>
      </c>
      <c r="D8" s="6"/>
      <c r="E8" s="6"/>
      <c r="F8" s="6"/>
    </row>
    <row r="9" customFormat="false" ht="15" hidden="false" customHeight="true" outlineLevel="0" collapsed="false">
      <c r="B9" s="5" t="s">
        <v>6</v>
      </c>
      <c r="C9" s="6" t="s">
        <v>7</v>
      </c>
      <c r="D9" s="6"/>
      <c r="E9" s="6"/>
      <c r="F9" s="6"/>
    </row>
    <row r="10" customFormat="false" ht="15" hidden="false" customHeight="true" outlineLevel="0" collapsed="false">
      <c r="B10" s="5" t="s">
        <v>8</v>
      </c>
      <c r="C10" s="6" t="s">
        <v>9</v>
      </c>
      <c r="D10" s="6"/>
      <c r="E10" s="6"/>
      <c r="F10" s="6"/>
    </row>
    <row r="11" customFormat="false" ht="15" hidden="false" customHeight="true" outlineLevel="0" collapsed="false">
      <c r="B11" s="5" t="s">
        <v>10</v>
      </c>
      <c r="C11" s="6" t="s">
        <v>11</v>
      </c>
      <c r="D11" s="6"/>
      <c r="E11" s="6"/>
      <c r="F11" s="6"/>
    </row>
    <row r="12" customFormat="false" ht="15" hidden="false" customHeight="true" outlineLevel="0" collapsed="false">
      <c r="B12" s="5" t="s">
        <v>12</v>
      </c>
      <c r="C12" s="6" t="s">
        <v>13</v>
      </c>
      <c r="D12" s="6"/>
      <c r="E12" s="6"/>
      <c r="F12" s="6"/>
    </row>
    <row r="14" customFormat="false" ht="16.15" hidden="false" customHeight="false" outlineLevel="0" collapsed="false">
      <c r="B14" s="4" t="s">
        <v>14</v>
      </c>
      <c r="C14" s="4"/>
      <c r="D14" s="4"/>
      <c r="E14" s="4"/>
      <c r="F14" s="4"/>
    </row>
    <row r="15" customFormat="false" ht="15" hidden="false" customHeight="false" outlineLevel="0" collapsed="false">
      <c r="B15" s="7" t="s">
        <v>15</v>
      </c>
      <c r="C15" s="8" t="s">
        <v>16</v>
      </c>
      <c r="D15" s="9" t="s">
        <v>17</v>
      </c>
      <c r="E15" s="9"/>
      <c r="F15" s="9"/>
    </row>
    <row r="16" customFormat="false" ht="15" hidden="false" customHeight="false" outlineLevel="0" collapsed="false">
      <c r="B16" s="10" t="s">
        <v>15</v>
      </c>
      <c r="C16" s="8" t="s">
        <v>18</v>
      </c>
      <c r="D16" s="9" t="s">
        <v>19</v>
      </c>
      <c r="E16" s="9"/>
      <c r="F16" s="9"/>
    </row>
    <row r="17" customFormat="false" ht="15" hidden="false" customHeight="false" outlineLevel="0" collapsed="false">
      <c r="B17" s="11" t="s">
        <v>20</v>
      </c>
      <c r="C17" s="8" t="s">
        <v>21</v>
      </c>
      <c r="D17" s="9" t="s">
        <v>22</v>
      </c>
      <c r="E17" s="9"/>
      <c r="F17" s="9"/>
    </row>
    <row r="19" customFormat="false" ht="16.15" hidden="false" customHeight="false" outlineLevel="0" collapsed="false">
      <c r="B19" s="4" t="s">
        <v>23</v>
      </c>
      <c r="C19" s="4"/>
      <c r="D19" s="4"/>
      <c r="E19" s="4"/>
      <c r="F19" s="4"/>
    </row>
    <row r="21" customFormat="false" ht="25.5" hidden="false" customHeight="true" outlineLevel="0" collapsed="false">
      <c r="B21" s="12" t="s">
        <v>24</v>
      </c>
      <c r="C21" s="12"/>
      <c r="D21" s="12"/>
      <c r="E21" s="13" t="s">
        <v>25</v>
      </c>
      <c r="F21" s="13"/>
      <c r="G21" s="13"/>
    </row>
    <row r="23" customFormat="false" ht="25.5" hidden="false" customHeight="true" outlineLevel="0" collapsed="false">
      <c r="B23" s="12" t="s">
        <v>26</v>
      </c>
      <c r="C23" s="12"/>
      <c r="D23" s="12"/>
      <c r="E23" s="13" t="s">
        <v>27</v>
      </c>
      <c r="F23" s="13"/>
      <c r="G23" s="13"/>
    </row>
    <row r="26" customFormat="false" ht="27.75" hidden="false" customHeight="true" outlineLevel="0" collapsed="false">
      <c r="B26" s="14" t="s">
        <v>28</v>
      </c>
      <c r="C26" s="14"/>
      <c r="D26" s="14"/>
      <c r="E26" s="14"/>
      <c r="F26" s="14"/>
    </row>
  </sheetData>
  <mergeCells count="19">
    <mergeCell ref="B2:F2"/>
    <mergeCell ref="B3:F3"/>
    <mergeCell ref="B5:F5"/>
    <mergeCell ref="B7:F7"/>
    <mergeCell ref="C8:F8"/>
    <mergeCell ref="C9:F9"/>
    <mergeCell ref="C10:F10"/>
    <mergeCell ref="C11:F11"/>
    <mergeCell ref="C12:F12"/>
    <mergeCell ref="B14:F14"/>
    <mergeCell ref="D15:F15"/>
    <mergeCell ref="D16:F16"/>
    <mergeCell ref="D17:F17"/>
    <mergeCell ref="B19:F19"/>
    <mergeCell ref="B21:D21"/>
    <mergeCell ref="E21:G21"/>
    <mergeCell ref="B23:D23"/>
    <mergeCell ref="E23:G23"/>
    <mergeCell ref="B26:F26"/>
  </mergeCells>
  <hyperlinks>
    <hyperlink ref="B21" r:id="rId1" display="Get Free Quotes from Local Pool Pros →"/>
    <hyperlink ref="B23" r:id="rId2" display="See How to Save $20,000+ Building DIY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A1:H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7" min="3" style="0" width="14"/>
    <col collapsed="false" customWidth="true" hidden="false" outlineLevel="0" max="8" min="8" style="0" width="26"/>
  </cols>
  <sheetData>
    <row r="1" customFormat="false" ht="19.7" hidden="false" customHeight="false" outlineLevel="0" collapsed="false">
      <c r="A1" s="15" t="s">
        <v>29</v>
      </c>
    </row>
    <row r="2" customFormat="false" ht="15" hidden="false" customHeight="false" outlineLevel="0" collapsed="false">
      <c r="A2" s="16" t="s">
        <v>30</v>
      </c>
      <c r="B2" s="16"/>
      <c r="C2" s="16"/>
      <c r="D2" s="16"/>
      <c r="E2" s="16"/>
      <c r="F2" s="16"/>
      <c r="G2" s="16"/>
      <c r="H2" s="16"/>
    </row>
    <row r="4" customFormat="false" ht="16.15" hidden="false" customHeight="false" outlineLevel="0" collapsed="false">
      <c r="A4" s="4" t="s">
        <v>31</v>
      </c>
      <c r="B4" s="4"/>
      <c r="C4" s="4"/>
      <c r="D4" s="4"/>
      <c r="E4" s="4"/>
      <c r="F4" s="4"/>
      <c r="G4" s="4"/>
      <c r="H4" s="4"/>
    </row>
    <row r="5" customFormat="false" ht="15" hidden="false" customHeight="false" outlineLevel="0" collapsed="false">
      <c r="A5" s="17" t="s">
        <v>32</v>
      </c>
      <c r="B5" s="18" t="s">
        <v>33</v>
      </c>
      <c r="F5" s="19" t="s">
        <v>34</v>
      </c>
      <c r="G5" s="20" t="n">
        <f aca="false">IF(B5="Above-Ground",1,0.6+0.4*(B8/4.5))</f>
        <v>1</v>
      </c>
    </row>
    <row r="6" customFormat="false" ht="15" hidden="false" customHeight="false" outlineLevel="0" collapsed="false">
      <c r="A6" s="17" t="s">
        <v>35</v>
      </c>
      <c r="B6" s="18" t="n">
        <v>30</v>
      </c>
      <c r="F6" s="19" t="s">
        <v>36</v>
      </c>
      <c r="G6" s="20" t="n">
        <f aca="false">INDEX('Cost Data Reference'!$C$10:$C$13,MATCH(B13,'Cost Data Reference'!$B$10:$B$13,0))*IF(B14="Yes",1.22,1)</f>
        <v>0.95</v>
      </c>
    </row>
    <row r="7" customFormat="false" ht="15" hidden="false" customHeight="false" outlineLevel="0" collapsed="false">
      <c r="A7" s="17" t="s">
        <v>37</v>
      </c>
      <c r="B7" s="18" t="n">
        <v>15</v>
      </c>
    </row>
    <row r="8" customFormat="false" ht="15" hidden="false" customHeight="false" outlineLevel="0" collapsed="false">
      <c r="A8" s="17" t="s">
        <v>38</v>
      </c>
      <c r="B8" s="18" t="s">
        <v>39</v>
      </c>
    </row>
    <row r="9" customFormat="false" ht="15" hidden="false" customHeight="false" outlineLevel="0" collapsed="false">
      <c r="A9" s="17" t="s">
        <v>40</v>
      </c>
      <c r="B9" s="18" t="s">
        <v>41</v>
      </c>
    </row>
    <row r="10" customFormat="false" ht="15" hidden="false" customHeight="false" outlineLevel="0" collapsed="false">
      <c r="A10" s="17" t="s">
        <v>42</v>
      </c>
      <c r="B10" s="21" t="n">
        <f aca="false">B6*B7</f>
        <v>450</v>
      </c>
    </row>
    <row r="12" customFormat="false" ht="16.15" hidden="false" customHeight="false" outlineLevel="0" collapsed="false">
      <c r="A12" s="4" t="s">
        <v>43</v>
      </c>
      <c r="B12" s="4"/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17" t="s">
        <v>44</v>
      </c>
      <c r="B13" s="18" t="s">
        <v>45</v>
      </c>
    </row>
    <row r="14" customFormat="false" ht="15" hidden="false" customHeight="false" outlineLevel="0" collapsed="false">
      <c r="A14" s="17" t="s">
        <v>46</v>
      </c>
      <c r="B14" s="18" t="s">
        <v>41</v>
      </c>
    </row>
    <row r="15" customFormat="false" ht="15" hidden="false" customHeight="false" outlineLevel="0" collapsed="false">
      <c r="A15" s="17" t="s">
        <v>47</v>
      </c>
      <c r="B15" s="18" t="s">
        <v>48</v>
      </c>
    </row>
    <row r="16" customFormat="false" ht="15" hidden="false" customHeight="false" outlineLevel="0" collapsed="false">
      <c r="A16" s="17" t="s">
        <v>49</v>
      </c>
      <c r="B16" s="18" t="s">
        <v>50</v>
      </c>
    </row>
    <row r="17" customFormat="false" ht="15" hidden="false" customHeight="false" outlineLevel="0" collapsed="false">
      <c r="A17" s="17" t="s">
        <v>51</v>
      </c>
      <c r="B17" s="18" t="s">
        <v>52</v>
      </c>
    </row>
    <row r="19" customFormat="false" ht="16.15" hidden="false" customHeight="false" outlineLevel="0" collapsed="false">
      <c r="A19" s="4" t="s">
        <v>53</v>
      </c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17" t="s">
        <v>54</v>
      </c>
      <c r="B20" s="18" t="s">
        <v>55</v>
      </c>
    </row>
    <row r="21" customFormat="false" ht="15" hidden="false" customHeight="false" outlineLevel="0" collapsed="false">
      <c r="A21" s="17" t="s">
        <v>56</v>
      </c>
      <c r="B21" s="18" t="n">
        <v>300</v>
      </c>
    </row>
    <row r="22" customFormat="false" ht="15" hidden="false" customHeight="false" outlineLevel="0" collapsed="false">
      <c r="A22" s="17" t="s">
        <v>57</v>
      </c>
      <c r="B22" s="18" t="s">
        <v>58</v>
      </c>
    </row>
    <row r="23" customFormat="false" ht="15" hidden="false" customHeight="false" outlineLevel="0" collapsed="false">
      <c r="A23" s="17" t="s">
        <v>59</v>
      </c>
      <c r="B23" s="18" t="s">
        <v>60</v>
      </c>
    </row>
    <row r="24" customFormat="false" ht="15" hidden="false" customHeight="false" outlineLevel="0" collapsed="false">
      <c r="A24" s="17" t="s">
        <v>61</v>
      </c>
      <c r="B24" s="18" t="s">
        <v>62</v>
      </c>
    </row>
    <row r="25" customFormat="false" ht="15" hidden="false" customHeight="false" outlineLevel="0" collapsed="false">
      <c r="A25" s="17" t="s">
        <v>63</v>
      </c>
      <c r="B25" s="18" t="s">
        <v>41</v>
      </c>
    </row>
    <row r="26" customFormat="false" ht="15" hidden="false" customHeight="false" outlineLevel="0" collapsed="false">
      <c r="A26" s="17" t="s">
        <v>64</v>
      </c>
      <c r="B26" s="18" t="s">
        <v>41</v>
      </c>
    </row>
    <row r="27" customFormat="false" ht="15" hidden="false" customHeight="false" outlineLevel="0" collapsed="false">
      <c r="A27" s="17" t="s">
        <v>65</v>
      </c>
      <c r="B27" s="18" t="s">
        <v>41</v>
      </c>
    </row>
    <row r="28" customFormat="false" ht="15" hidden="false" customHeight="false" outlineLevel="0" collapsed="false">
      <c r="A28" s="17" t="s">
        <v>66</v>
      </c>
      <c r="B28" s="18" t="s">
        <v>41</v>
      </c>
    </row>
    <row r="31" customFormat="false" ht="16.15" hidden="false" customHeight="false" outlineLevel="0" collapsed="false">
      <c r="A31" s="4" t="s">
        <v>67</v>
      </c>
      <c r="B31" s="4"/>
      <c r="C31" s="4"/>
      <c r="D31" s="4"/>
      <c r="E31" s="4"/>
      <c r="F31" s="4"/>
      <c r="G31" s="4"/>
      <c r="H31" s="4"/>
    </row>
    <row r="32" customFormat="false" ht="15" hidden="false" customHeight="true" outlineLevel="0" collapsed="false">
      <c r="A32" s="22" t="s">
        <v>68</v>
      </c>
      <c r="B32" s="22"/>
      <c r="C32" s="22" t="s">
        <v>69</v>
      </c>
      <c r="D32" s="22" t="s">
        <v>70</v>
      </c>
      <c r="E32" s="22" t="s">
        <v>71</v>
      </c>
      <c r="F32" s="22" t="s">
        <v>72</v>
      </c>
      <c r="G32" s="22" t="s">
        <v>73</v>
      </c>
      <c r="H32" s="22" t="s">
        <v>74</v>
      </c>
    </row>
    <row r="33" customFormat="false" ht="15" hidden="false" customHeight="false" outlineLevel="0" collapsed="false">
      <c r="A33" s="23" t="s">
        <v>75</v>
      </c>
      <c r="B33" s="23"/>
      <c r="C33" s="24" t="n">
        <f aca="false">INDEX('Cost Data Reference'!$C$5:$C$8,MATCH(B5,'Cost Data Reference'!$B$5:$B$8,0))*B10*$G$5*$G$6</f>
        <v>40612.5</v>
      </c>
      <c r="D33" s="24" t="n">
        <f aca="false">INDEX('Cost Data Reference'!$D$5:$D$8,MATCH(B5,'Cost Data Reference'!$B$5:$B$8,0))*B10*$G$5*$G$6</f>
        <v>68400</v>
      </c>
      <c r="E33" s="25"/>
      <c r="F33" s="25"/>
      <c r="G33" s="25"/>
      <c r="H33" s="26"/>
    </row>
    <row r="34" customFormat="false" ht="15" hidden="false" customHeight="false" outlineLevel="0" collapsed="false">
      <c r="A34" s="23" t="s">
        <v>76</v>
      </c>
      <c r="B34" s="23"/>
      <c r="C34" s="24" t="n">
        <f aca="false">IF(B5="Above-Ground",500*$G$6,MAX(4000,(B10*B8/2025)*6000)*IF(B15="Tight / Fenced",1.3,1)*IF(B17="Rocky / Heavy Clay",1.5,1)*$G$6)</f>
        <v>5700</v>
      </c>
      <c r="D34" s="24" t="n">
        <f aca="false">IF(B5="Above-Ground",2000*$G$6,MAX(7000,(B10*B8/2025)*12000)*IF(B15="Tight / Fenced",1.4,1)*IF(B17="Rocky / Heavy Clay",1.8,1)*$G$6)</f>
        <v>11400</v>
      </c>
      <c r="E34" s="25"/>
      <c r="F34" s="25"/>
      <c r="G34" s="25"/>
      <c r="H34" s="26"/>
    </row>
    <row r="35" customFormat="false" ht="15" hidden="false" customHeight="false" outlineLevel="0" collapsed="false">
      <c r="A35" s="23" t="s">
        <v>77</v>
      </c>
      <c r="B35" s="23"/>
      <c r="C35" s="24" t="n">
        <f aca="false">IF(AND(B16="Sloped",B5&lt;&gt;"Above-Ground"),5000*$G$6,0)</f>
        <v>0</v>
      </c>
      <c r="D35" s="24" t="n">
        <f aca="false">IF(AND(B16="Sloped",B5&lt;&gt;"Above-Ground"),15000*$G$6,0)</f>
        <v>0</v>
      </c>
      <c r="E35" s="25"/>
      <c r="F35" s="25"/>
      <c r="G35" s="25"/>
      <c r="H35" s="26"/>
    </row>
    <row r="36" customFormat="false" ht="15" hidden="false" customHeight="false" outlineLevel="0" collapsed="false">
      <c r="A36" s="23" t="s">
        <v>78</v>
      </c>
      <c r="B36" s="23"/>
      <c r="C36" s="24" t="n">
        <f aca="false">IF(B5="Above-Ground",1000,4000)*$G$6</f>
        <v>3800</v>
      </c>
      <c r="D36" s="24" t="n">
        <f aca="false">IF(B5="Above-Ground",2500,8000)*$G$6</f>
        <v>7600</v>
      </c>
      <c r="E36" s="25"/>
      <c r="F36" s="25"/>
      <c r="G36" s="25"/>
      <c r="H36" s="26"/>
    </row>
    <row r="37" customFormat="false" ht="15" hidden="false" customHeight="false" outlineLevel="0" collapsed="false">
      <c r="A37" s="23" t="s">
        <v>79</v>
      </c>
      <c r="B37" s="23"/>
      <c r="C37" s="24" t="n">
        <f aca="false">500*IF(B14="Yes",1.5,1)</f>
        <v>500</v>
      </c>
      <c r="D37" s="24" t="n">
        <f aca="false">2000*IF(B14="Yes",1.5,1)</f>
        <v>2000</v>
      </c>
      <c r="E37" s="25"/>
      <c r="F37" s="25"/>
      <c r="G37" s="25"/>
      <c r="H37" s="26"/>
    </row>
    <row r="38" customFormat="false" ht="15" hidden="false" customHeight="false" outlineLevel="0" collapsed="false">
      <c r="A38" s="23" t="s">
        <v>80</v>
      </c>
      <c r="B38" s="23"/>
      <c r="C38" s="24" t="n">
        <f aca="false">IF(B20="None",0,B21*INDEX('Cost Data Reference'!$C$15:$C$19,MATCH(B20,'Cost Data Reference'!$B$15:$B$19,0))*$G$6)</f>
        <v>2280</v>
      </c>
      <c r="D38" s="24" t="n">
        <f aca="false">IF(B20="None",0,B21*INDEX('Cost Data Reference'!$D$15:$D$19,MATCH(B20,'Cost Data Reference'!$B$15:$B$19,0))*$G$6)</f>
        <v>3420</v>
      </c>
      <c r="E38" s="25"/>
      <c r="F38" s="25"/>
      <c r="G38" s="25"/>
      <c r="H38" s="26"/>
    </row>
    <row r="39" customFormat="false" ht="15" hidden="false" customHeight="false" outlineLevel="0" collapsed="false">
      <c r="A39" s="23" t="s">
        <v>81</v>
      </c>
      <c r="B39" s="23"/>
      <c r="C39" s="24" t="n">
        <f aca="false">IF(B22="Yes",3500*$G$6,0)</f>
        <v>3325</v>
      </c>
      <c r="D39" s="24" t="n">
        <f aca="false">IF(B22="Yes",7500*$G$6,0)</f>
        <v>7125</v>
      </c>
      <c r="E39" s="25"/>
      <c r="F39" s="25"/>
      <c r="G39" s="25"/>
      <c r="H39" s="26"/>
    </row>
    <row r="40" customFormat="false" ht="15" hidden="false" customHeight="false" outlineLevel="0" collapsed="false">
      <c r="A40" s="23" t="s">
        <v>82</v>
      </c>
      <c r="B40" s="23"/>
      <c r="C40" s="24" t="n">
        <f aca="false">INDEX('Cost Data Reference'!$C$21:$C$24,MATCH(B23,'Cost Data Reference'!$B$21:$B$24,0))</f>
        <v>0</v>
      </c>
      <c r="D40" s="24" t="n">
        <f aca="false">INDEX('Cost Data Reference'!$D$21:$D$24,MATCH(B23,'Cost Data Reference'!$B$21:$B$24,0))</f>
        <v>0</v>
      </c>
      <c r="E40" s="25"/>
      <c r="F40" s="25"/>
      <c r="G40" s="25"/>
      <c r="H40" s="26"/>
    </row>
    <row r="41" customFormat="false" ht="15" hidden="false" customHeight="false" outlineLevel="0" collapsed="false">
      <c r="A41" s="23" t="s">
        <v>83</v>
      </c>
      <c r="B41" s="23"/>
      <c r="C41" s="24" t="n">
        <f aca="false">IF(AND(B9="Yes",B5&lt;&gt;"Above-Ground"),8000*$G$6,0)</f>
        <v>0</v>
      </c>
      <c r="D41" s="24" t="n">
        <f aca="false">IF(AND(B9="Yes",B5&lt;&gt;"Above-Ground"),18000*$G$6,0)</f>
        <v>0</v>
      </c>
      <c r="E41" s="25"/>
      <c r="F41" s="25"/>
      <c r="G41" s="25"/>
      <c r="H41" s="26"/>
    </row>
    <row r="42" customFormat="false" ht="15" hidden="false" customHeight="false" outlineLevel="0" collapsed="false">
      <c r="A42" s="23" t="s">
        <v>84</v>
      </c>
      <c r="B42" s="23"/>
      <c r="C42" s="24" t="n">
        <f aca="false">INDEX('Cost Data Reference'!$C$26:$C$28,MATCH(B24,'Cost Data Reference'!$B$26:$B$28,0))</f>
        <v>0</v>
      </c>
      <c r="D42" s="24" t="n">
        <f aca="false">INDEX('Cost Data Reference'!$D$26:$D$28,MATCH(B24,'Cost Data Reference'!$B$26:$B$28,0))</f>
        <v>0</v>
      </c>
      <c r="E42" s="25"/>
      <c r="F42" s="25"/>
      <c r="G42" s="25"/>
      <c r="H42" s="26"/>
    </row>
    <row r="43" customFormat="false" ht="15" hidden="false" customHeight="false" outlineLevel="0" collapsed="false">
      <c r="A43" s="23" t="s">
        <v>85</v>
      </c>
      <c r="B43" s="23"/>
      <c r="C43" s="24" t="n">
        <f aca="false">IF(B25="Yes",INDEX('Cost Data Reference'!$C$30:$C$33,MATCH("LED Lighting",'Cost Data Reference'!$B$30:$B$33,0)),0)</f>
        <v>0</v>
      </c>
      <c r="D43" s="24" t="n">
        <f aca="false">IF(B25="Yes",INDEX('Cost Data Reference'!$D$30:$D$33,MATCH("LED Lighting",'Cost Data Reference'!$B$30:$B$33,0)),0)</f>
        <v>0</v>
      </c>
      <c r="E43" s="25"/>
      <c r="F43" s="25"/>
      <c r="G43" s="25"/>
      <c r="H43" s="26"/>
    </row>
    <row r="44" customFormat="false" ht="15" hidden="false" customHeight="false" outlineLevel="0" collapsed="false">
      <c r="A44" s="23" t="s">
        <v>86</v>
      </c>
      <c r="B44" s="23"/>
      <c r="C44" s="24" t="n">
        <f aca="false">IF(B26="Yes",INDEX('Cost Data Reference'!$C$30:$C$33,MATCH("Saltwater System",'Cost Data Reference'!$B$30:$B$33,0)),0)</f>
        <v>0</v>
      </c>
      <c r="D44" s="24" t="n">
        <f aca="false">IF(B26="Yes",INDEX('Cost Data Reference'!$D$30:$D$33,MATCH("Saltwater System",'Cost Data Reference'!$B$30:$B$33,0)),0)</f>
        <v>0</v>
      </c>
      <c r="E44" s="25"/>
      <c r="F44" s="25"/>
      <c r="G44" s="25"/>
      <c r="H44" s="26"/>
    </row>
    <row r="45" customFormat="false" ht="15" hidden="false" customHeight="false" outlineLevel="0" collapsed="false">
      <c r="A45" s="23" t="s">
        <v>87</v>
      </c>
      <c r="B45" s="23"/>
      <c r="C45" s="24" t="n">
        <f aca="false">IF(B27="Yes",INDEX('Cost Data Reference'!$C$30:$C$33,MATCH("Automatic Cover",'Cost Data Reference'!$B$30:$B$33,0)),0)</f>
        <v>0</v>
      </c>
      <c r="D45" s="24" t="n">
        <f aca="false">IF(B27="Yes",INDEX('Cost Data Reference'!$D$30:$D$33,MATCH("Automatic Cover",'Cost Data Reference'!$B$30:$B$33,0)),0)</f>
        <v>0</v>
      </c>
      <c r="E45" s="25"/>
      <c r="F45" s="25"/>
      <c r="G45" s="25"/>
      <c r="H45" s="26"/>
    </row>
    <row r="46" customFormat="false" ht="15" hidden="false" customHeight="false" outlineLevel="0" collapsed="false">
      <c r="A46" s="23" t="s">
        <v>88</v>
      </c>
      <c r="B46" s="23"/>
      <c r="C46" s="24" t="n">
        <f aca="false">IF(B28="Yes",INDEX('Cost Data Reference'!$C$30:$C$33,MATCH("Water Feature",'Cost Data Reference'!$B$30:$B$33,0)),0)</f>
        <v>0</v>
      </c>
      <c r="D46" s="24" t="n">
        <f aca="false">IF(B28="Yes",INDEX('Cost Data Reference'!$D$30:$D$33,MATCH("Water Feature",'Cost Data Reference'!$B$30:$B$33,0)),0)</f>
        <v>0</v>
      </c>
      <c r="E46" s="25"/>
      <c r="F46" s="25"/>
      <c r="G46" s="25"/>
      <c r="H46" s="26"/>
    </row>
    <row r="47" customFormat="false" ht="15" hidden="false" customHeight="false" outlineLevel="0" collapsed="false">
      <c r="A47" s="27" t="s">
        <v>89</v>
      </c>
      <c r="B47" s="27"/>
      <c r="C47" s="28" t="n">
        <f aca="false">SUM(C33:C46)</f>
        <v>56217.5</v>
      </c>
      <c r="D47" s="28" t="n">
        <f aca="false">SUM(D33:D46)</f>
        <v>99945</v>
      </c>
      <c r="E47" s="28" t="n">
        <f aca="false">SUM(E33:E46)</f>
        <v>0</v>
      </c>
      <c r="F47" s="28" t="n">
        <f aca="false">SUM(F33:F46)</f>
        <v>0</v>
      </c>
      <c r="G47" s="28" t="n">
        <f aca="false">SUM(G33:G46)</f>
        <v>0</v>
      </c>
    </row>
    <row r="48" customFormat="false" ht="15" hidden="false" customHeight="false" outlineLevel="0" collapsed="false">
      <c r="A48" s="23" t="s">
        <v>90</v>
      </c>
      <c r="B48" s="23"/>
      <c r="C48" s="24" t="n">
        <f aca="false">C47*0.12</f>
        <v>6746.1</v>
      </c>
      <c r="D48" s="24" t="n">
        <f aca="false">D47*0.12</f>
        <v>11993.4</v>
      </c>
    </row>
    <row r="49" customFormat="false" ht="15" hidden="false" customHeight="false" outlineLevel="0" collapsed="false">
      <c r="A49" s="29" t="s">
        <v>91</v>
      </c>
      <c r="B49" s="29"/>
      <c r="C49" s="30" t="n">
        <f aca="false">C47+C48</f>
        <v>62963.6</v>
      </c>
      <c r="D49" s="30" t="n">
        <f aca="false">D47+D48</f>
        <v>111938.4</v>
      </c>
      <c r="E49" s="30" t="n">
        <f aca="false">SUM(E33:E46)</f>
        <v>0</v>
      </c>
      <c r="F49" s="31"/>
      <c r="G49" s="31"/>
      <c r="H49" s="31"/>
    </row>
    <row r="51" customFormat="false" ht="15" hidden="false" customHeight="true" outlineLevel="0" collapsed="false">
      <c r="A51" s="32" t="s">
        <v>92</v>
      </c>
      <c r="B51" s="32"/>
      <c r="C51" s="32"/>
      <c r="D51" s="32"/>
      <c r="E51" s="32"/>
      <c r="F51" s="32"/>
      <c r="G51" s="32"/>
      <c r="H51" s="32"/>
    </row>
    <row r="53" customFormat="false" ht="25.5" hidden="false" customHeight="true" outlineLevel="0" collapsed="false">
      <c r="B53" s="12" t="s">
        <v>24</v>
      </c>
      <c r="C53" s="12"/>
      <c r="D53" s="12"/>
      <c r="E53" s="13" t="s">
        <v>93</v>
      </c>
      <c r="F53" s="13"/>
      <c r="G53" s="13"/>
    </row>
    <row r="55" customFormat="false" ht="25.5" hidden="false" customHeight="true" outlineLevel="0" collapsed="false">
      <c r="B55" s="12" t="s">
        <v>26</v>
      </c>
      <c r="C55" s="12"/>
      <c r="D55" s="12"/>
      <c r="E55" s="13" t="s">
        <v>94</v>
      </c>
      <c r="F55" s="13"/>
      <c r="G55" s="13"/>
    </row>
  </sheetData>
  <mergeCells count="28">
    <mergeCell ref="A2:H2"/>
    <mergeCell ref="A4:H4"/>
    <mergeCell ref="A12:H12"/>
    <mergeCell ref="A19:H19"/>
    <mergeCell ref="A31:H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1:H51"/>
    <mergeCell ref="B53:D53"/>
    <mergeCell ref="E53:G53"/>
    <mergeCell ref="B55:D55"/>
    <mergeCell ref="E55:G55"/>
  </mergeCells>
  <dataValidations count="16">
    <dataValidation allowBlank="false" errorStyle="stop" operator="between" showDropDown="false" showErrorMessage="false" showInputMessage="false" sqref="B5" type="list">
      <formula1>"Above-Ground,Vinyl Liner Inground,Fiberglass,Concrete/Gunite"</formula1>
      <formula2>0</formula2>
    </dataValidation>
    <dataValidation allowBlank="false" errorStyle="stop" operator="between" showDropDown="false" showErrorMessage="false" showInputMessage="false" sqref="B8" type="list">
      <formula1>"3.5,4.5,5.5,6.5"</formula1>
      <formula2>0</formula2>
    </dataValidation>
    <dataValidation allowBlank="false" errorStyle="stop" operator="between" showDropDown="false" showErrorMessage="false" showInputMessage="false" sqref="B9" type="list">
      <formula1>"Yes,No"</formula1>
      <formula2>0</formula2>
    </dataValidation>
    <dataValidation allowBlank="false" errorStyle="stop" operator="between" showDropDown="false" showErrorMessage="false" showInputMessage="false" sqref="B13" type="list">
      <formula1>"Midwest,Northeast,South,West"</formula1>
      <formula2>0</formula2>
    </dataValidation>
    <dataValidation allowBlank="false" errorStyle="stop" operator="between" showDropDown="false" showErrorMessage="false" showInputMessage="false" sqref="B14" type="list">
      <formula1>"Yes,No"</formula1>
      <formula2>0</formula2>
    </dataValidation>
    <dataValidation allowBlank="false" errorStyle="stop" operator="between" showDropDown="false" showErrorMessage="false" showInputMessage="false" sqref="B15" type="list">
      <formula1>"Open / Easy,Tight / Fenced"</formula1>
      <formula2>0</formula2>
    </dataValidation>
    <dataValidation allowBlank="false" errorStyle="stop" operator="between" showDropDown="false" showErrorMessage="false" showInputMessage="false" sqref="B16" type="list">
      <formula1>"Flat,Sloped"</formula1>
      <formula2>0</formula2>
    </dataValidation>
    <dataValidation allowBlank="false" errorStyle="stop" operator="between" showDropDown="false" showErrorMessage="false" showInputMessage="false" sqref="B17" type="list">
      <formula1>"Normal,Rocky / Heavy Clay"</formula1>
      <formula2>0</formula2>
    </dataValidation>
    <dataValidation allowBlank="false" errorStyle="stop" operator="between" showDropDown="false" showErrorMessage="false" showInputMessage="false" sqref="B20" type="list">
      <formula1>"None,Poured Concrete,Stamped Concrete,Pavers,Travertine/Stone"</formula1>
      <formula2>0</formula2>
    </dataValidation>
    <dataValidation allowBlank="false" errorStyle="stop" operator="between" showDropDown="false" showErrorMessage="false" showInputMessage="false" sqref="B22" type="list">
      <formula1>"Yes,No"</formula1>
      <formula2>0</formula2>
    </dataValidation>
    <dataValidation allowBlank="false" errorStyle="stop" operator="between" showDropDown="false" showErrorMessage="false" showInputMessage="false" sqref="B23" type="list">
      <formula1>"None,Gas,Heat Pump,Solar"</formula1>
      <formula2>0</formula2>
    </dataValidation>
    <dataValidation allowBlank="false" errorStyle="stop" operator="between" showDropDown="false" showErrorMessage="false" showInputMessage="false" sqref="B24" type="list">
      <formula1>"Plaster (standard),Quartz,Pebble"</formula1>
      <formula2>0</formula2>
    </dataValidation>
    <dataValidation allowBlank="false" errorStyle="stop" operator="between" showDropDown="false" showErrorMessage="false" showInputMessage="false" sqref="B25" type="list">
      <formula1>"Yes,No"</formula1>
      <formula2>0</formula2>
    </dataValidation>
    <dataValidation allowBlank="false" errorStyle="stop" operator="between" showDropDown="false" showErrorMessage="false" showInputMessage="false" sqref="B26" type="list">
      <formula1>"Yes,No"</formula1>
      <formula2>0</formula2>
    </dataValidation>
    <dataValidation allowBlank="false" errorStyle="stop" operator="between" showDropDown="false" showErrorMessage="false" showInputMessage="false" sqref="B27" type="list">
      <formula1>"Yes,No"</formula1>
      <formula2>0</formula2>
    </dataValidation>
    <dataValidation allowBlank="false" errorStyle="stop" operator="between" showDropDown="false" showErrorMessage="false" showInputMessage="false" sqref="B28" type="list">
      <formula1>"Yes,No"</formula1>
      <formula2>0</formula2>
    </dataValidation>
  </dataValidations>
  <hyperlinks>
    <hyperlink ref="B53" r:id="rId1" display="Get Free Quotes from Local Pool Pros →"/>
    <hyperlink ref="B55" r:id="rId2" display="See How to Save $20,000+ Building DIY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34"/>
  </cols>
  <sheetData>
    <row r="1" customFormat="false" ht="19.7" hidden="false" customHeight="false" outlineLevel="0" collapsed="false">
      <c r="A1" s="15" t="s">
        <v>95</v>
      </c>
    </row>
    <row r="2" customFormat="false" ht="27.75" hidden="false" customHeight="true" outlineLevel="0" collapsed="false">
      <c r="A2" s="33" t="s">
        <v>96</v>
      </c>
      <c r="B2" s="33"/>
      <c r="C2" s="33"/>
      <c r="D2" s="33"/>
    </row>
    <row r="4" customFormat="false" ht="22.35" hidden="false" customHeight="true" outlineLevel="0" collapsed="false">
      <c r="A4" s="19" t="s">
        <v>97</v>
      </c>
      <c r="B4" s="34" t="n">
        <f aca="false">'Budget Estimator'!$D$49</f>
        <v>111938.4</v>
      </c>
      <c r="C4" s="32" t="s">
        <v>98</v>
      </c>
      <c r="D4" s="32"/>
    </row>
    <row r="6" customFormat="false" ht="15" hidden="false" customHeight="false" outlineLevel="0" collapsed="false">
      <c r="A6" s="22" t="s">
        <v>99</v>
      </c>
      <c r="B6" s="22" t="s">
        <v>100</v>
      </c>
      <c r="C6" s="22" t="s">
        <v>101</v>
      </c>
      <c r="D6" s="22" t="s">
        <v>102</v>
      </c>
    </row>
    <row r="7" customFormat="false" ht="15" hidden="false" customHeight="false" outlineLevel="0" collapsed="false">
      <c r="A7" s="17" t="s">
        <v>103</v>
      </c>
      <c r="B7" s="35" t="n">
        <v>0.1</v>
      </c>
      <c r="C7" s="24" t="n">
        <f aca="false">$B$4*B7</f>
        <v>11193.84</v>
      </c>
      <c r="D7" s="26" t="s">
        <v>104</v>
      </c>
    </row>
    <row r="8" customFormat="false" ht="15" hidden="false" customHeight="false" outlineLevel="0" collapsed="false">
      <c r="A8" s="17" t="s">
        <v>105</v>
      </c>
      <c r="B8" s="35" t="n">
        <v>0.2</v>
      </c>
      <c r="C8" s="24" t="n">
        <f aca="false">$B$4*B8</f>
        <v>22387.68</v>
      </c>
      <c r="D8" s="26" t="s">
        <v>106</v>
      </c>
    </row>
    <row r="9" customFormat="false" ht="15" hidden="false" customHeight="false" outlineLevel="0" collapsed="false">
      <c r="A9" s="17" t="s">
        <v>107</v>
      </c>
      <c r="B9" s="35" t="n">
        <v>0.2</v>
      </c>
      <c r="C9" s="24" t="n">
        <f aca="false">$B$4*B9</f>
        <v>22387.68</v>
      </c>
      <c r="D9" s="26" t="s">
        <v>108</v>
      </c>
    </row>
    <row r="10" customFormat="false" ht="15" hidden="false" customHeight="false" outlineLevel="0" collapsed="false">
      <c r="A10" s="17" t="s">
        <v>109</v>
      </c>
      <c r="B10" s="35" t="n">
        <v>0.25</v>
      </c>
      <c r="C10" s="24" t="n">
        <f aca="false">$B$4*B10</f>
        <v>27984.6</v>
      </c>
      <c r="D10" s="26" t="s">
        <v>110</v>
      </c>
    </row>
    <row r="11" customFormat="false" ht="15" hidden="false" customHeight="false" outlineLevel="0" collapsed="false">
      <c r="A11" s="17" t="s">
        <v>111</v>
      </c>
      <c r="B11" s="35" t="n">
        <v>0.15</v>
      </c>
      <c r="C11" s="24" t="n">
        <f aca="false">$B$4*B11</f>
        <v>16790.76</v>
      </c>
      <c r="D11" s="26" t="s">
        <v>112</v>
      </c>
    </row>
    <row r="12" customFormat="false" ht="15" hidden="false" customHeight="false" outlineLevel="0" collapsed="false">
      <c r="A12" s="17" t="s">
        <v>113</v>
      </c>
      <c r="B12" s="35" t="n">
        <v>0.1</v>
      </c>
      <c r="C12" s="24" t="n">
        <f aca="false">$B$4*B12</f>
        <v>11193.84</v>
      </c>
      <c r="D12" s="26" t="s">
        <v>114</v>
      </c>
    </row>
    <row r="13" customFormat="false" ht="15" hidden="false" customHeight="false" outlineLevel="0" collapsed="false">
      <c r="A13" s="19" t="s">
        <v>115</v>
      </c>
      <c r="B13" s="36" t="n">
        <f aca="false">SUM(B7:B12)</f>
        <v>1</v>
      </c>
      <c r="C13" s="28" t="n">
        <f aca="false">SUM(C7:C12)</f>
        <v>111938.4</v>
      </c>
    </row>
  </sheetData>
  <mergeCells count="2">
    <mergeCell ref="A2:D2"/>
    <mergeCell ref="C4:D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30"/>
  </cols>
  <sheetData>
    <row r="1" customFormat="false" ht="19.7" hidden="false" customHeight="false" outlineLevel="0" collapsed="false">
      <c r="A1" s="15" t="s">
        <v>116</v>
      </c>
    </row>
    <row r="2" customFormat="false" ht="27.75" hidden="false" customHeight="true" outlineLevel="0" collapsed="false">
      <c r="A2" s="33" t="s">
        <v>117</v>
      </c>
      <c r="B2" s="33"/>
      <c r="C2" s="33"/>
      <c r="D2" s="33"/>
    </row>
    <row r="4" customFormat="false" ht="15" hidden="false" customHeight="false" outlineLevel="0" collapsed="false">
      <c r="A4" s="22" t="s">
        <v>118</v>
      </c>
      <c r="B4" s="22" t="s">
        <v>119</v>
      </c>
      <c r="C4" s="22" t="s">
        <v>120</v>
      </c>
      <c r="D4" s="22" t="s">
        <v>74</v>
      </c>
    </row>
    <row r="5" customFormat="false" ht="15" hidden="false" customHeight="false" outlineLevel="0" collapsed="false">
      <c r="A5" s="17" t="s">
        <v>121</v>
      </c>
      <c r="B5" s="24" t="n">
        <f aca="false">IF('Budget Estimator'!B26="Yes",480,600)</f>
        <v>600</v>
      </c>
      <c r="C5" s="24" t="n">
        <f aca="false">IF('Budget Estimator'!B26="Yes",960,1200)</f>
        <v>1200</v>
      </c>
      <c r="D5" s="37" t="s">
        <v>122</v>
      </c>
    </row>
    <row r="6" customFormat="false" ht="15" hidden="false" customHeight="false" outlineLevel="0" collapsed="false">
      <c r="A6" s="17" t="s">
        <v>123</v>
      </c>
      <c r="B6" s="24" t="n">
        <v>400</v>
      </c>
      <c r="C6" s="24" t="n">
        <v>900</v>
      </c>
      <c r="D6" s="37" t="s">
        <v>124</v>
      </c>
    </row>
    <row r="7" customFormat="false" ht="15" hidden="false" customHeight="false" outlineLevel="0" collapsed="false">
      <c r="A7" s="17" t="s">
        <v>125</v>
      </c>
      <c r="B7" s="24" t="n">
        <v>300</v>
      </c>
      <c r="C7" s="24" t="n">
        <v>600</v>
      </c>
      <c r="D7" s="37" t="s">
        <v>126</v>
      </c>
    </row>
    <row r="8" customFormat="false" ht="15" hidden="false" customHeight="false" outlineLevel="0" collapsed="false">
      <c r="A8" s="17" t="s">
        <v>127</v>
      </c>
      <c r="B8" s="24" t="n">
        <f aca="false">INDEX('Cost Data Reference'!$C$35:$C$38,MATCH('Budget Estimator'!B23,'Cost Data Reference'!$B$35:$B$38,0))</f>
        <v>0</v>
      </c>
      <c r="C8" s="24" t="n">
        <f aca="false">INDEX('Cost Data Reference'!$D$35:$D$38,MATCH('Budget Estimator'!B23,'Cost Data Reference'!$B$35:$B$38,0))</f>
        <v>0</v>
      </c>
      <c r="D8" s="37" t="s">
        <v>128</v>
      </c>
    </row>
    <row r="9" customFormat="false" ht="15" hidden="false" customHeight="false" outlineLevel="0" collapsed="false">
      <c r="A9" s="19" t="s">
        <v>129</v>
      </c>
      <c r="B9" s="28" t="n">
        <f aca="false">SUM(B5:B8)</f>
        <v>1300</v>
      </c>
      <c r="C9" s="28" t="n">
        <f aca="false">SUM(C5:C8)</f>
        <v>2700</v>
      </c>
    </row>
    <row r="11" customFormat="false" ht="27.75" hidden="false" customHeight="true" outlineLevel="0" collapsed="false">
      <c r="A11" s="32" t="s">
        <v>130</v>
      </c>
      <c r="B11" s="32"/>
      <c r="C11" s="32"/>
      <c r="D11" s="32"/>
    </row>
  </sheetData>
  <mergeCells count="2">
    <mergeCell ref="A2:D2"/>
    <mergeCell ref="A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A1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3" min="3" style="0" width="6"/>
    <col collapsed="false" customWidth="true" hidden="false" outlineLevel="0" max="4" min="4" style="0" width="40"/>
  </cols>
  <sheetData>
    <row r="1" customFormat="false" ht="19.7" hidden="false" customHeight="false" outlineLevel="0" collapsed="false">
      <c r="A1" s="15" t="s">
        <v>131</v>
      </c>
    </row>
    <row r="2" customFormat="false" ht="27.75" hidden="false" customHeight="true" outlineLevel="0" collapsed="false">
      <c r="A2" s="33" t="s">
        <v>132</v>
      </c>
      <c r="B2" s="33"/>
      <c r="C2" s="33"/>
      <c r="D2" s="33"/>
    </row>
    <row r="4" customFormat="false" ht="15" hidden="false" customHeight="false" outlineLevel="0" collapsed="false">
      <c r="A4" s="19" t="s">
        <v>133</v>
      </c>
      <c r="B4" s="34" t="n">
        <f aca="false">'Budget Estimator'!$D$49</f>
        <v>111938.4</v>
      </c>
      <c r="D4" s="38" t="s">
        <v>134</v>
      </c>
    </row>
    <row r="5" customFormat="false" ht="15" hidden="false" customHeight="false" outlineLevel="0" collapsed="false">
      <c r="A5" s="19" t="s">
        <v>135</v>
      </c>
      <c r="B5" s="39" t="n">
        <v>0.099</v>
      </c>
    </row>
    <row r="6" customFormat="false" ht="15" hidden="false" customHeight="false" outlineLevel="0" collapsed="false">
      <c r="A6" s="19" t="s">
        <v>136</v>
      </c>
      <c r="B6" s="18" t="n">
        <v>7</v>
      </c>
    </row>
    <row r="8" customFormat="false" ht="16.15" hidden="false" customHeight="false" outlineLevel="0" collapsed="false">
      <c r="A8" s="19" t="s">
        <v>137</v>
      </c>
      <c r="B8" s="40" t="n">
        <f aca="false">-PMT(B5/12,B6*12,B4)</f>
        <v>1852.53129175121</v>
      </c>
    </row>
    <row r="9" customFormat="false" ht="15" hidden="false" customHeight="false" outlineLevel="0" collapsed="false">
      <c r="A9" s="17" t="s">
        <v>138</v>
      </c>
      <c r="B9" s="24" t="n">
        <f aca="false">B8*B6*12</f>
        <v>155612.628507102</v>
      </c>
    </row>
    <row r="10" customFormat="false" ht="15" hidden="false" customHeight="false" outlineLevel="0" collapsed="false">
      <c r="A10" s="17" t="s">
        <v>139</v>
      </c>
      <c r="B10" s="24" t="n">
        <f aca="false">B9-B4</f>
        <v>43674.2285071017</v>
      </c>
    </row>
    <row r="12" customFormat="false" ht="15" hidden="false" customHeight="true" outlineLevel="0" collapsed="false">
      <c r="A12" s="32" t="s">
        <v>140</v>
      </c>
      <c r="B12" s="32"/>
      <c r="C12" s="32"/>
      <c r="D12" s="32"/>
    </row>
  </sheetData>
  <mergeCells count="2">
    <mergeCell ref="A2:D2"/>
    <mergeCell ref="A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A8C4"/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2"/>
    <col collapsed="false" customWidth="true" hidden="false" outlineLevel="0" max="3" min="3" style="0" width="40"/>
  </cols>
  <sheetData>
    <row r="1" customFormat="false" ht="19.7" hidden="false" customHeight="false" outlineLevel="0" collapsed="false">
      <c r="A1" s="15" t="s">
        <v>141</v>
      </c>
    </row>
    <row r="2" customFormat="false" ht="15" hidden="false" customHeight="false" outlineLevel="0" collapsed="false">
      <c r="A2" s="16" t="s">
        <v>142</v>
      </c>
      <c r="B2" s="16"/>
      <c r="C2" s="16"/>
    </row>
    <row r="4" customFormat="false" ht="18" hidden="false" customHeight="true" outlineLevel="0" collapsed="false">
      <c r="A4" s="22" t="s">
        <v>143</v>
      </c>
      <c r="B4" s="22" t="s">
        <v>144</v>
      </c>
      <c r="C4" s="22" t="s">
        <v>145</v>
      </c>
    </row>
    <row r="5" customFormat="false" ht="25.35" hidden="false" customHeight="false" outlineLevel="0" collapsed="false">
      <c r="A5" s="41" t="s">
        <v>146</v>
      </c>
      <c r="B5" s="18" t="s">
        <v>41</v>
      </c>
      <c r="C5" s="42"/>
    </row>
    <row r="6" customFormat="false" ht="25.35" hidden="false" customHeight="false" outlineLevel="0" collapsed="false">
      <c r="A6" s="41" t="s">
        <v>147</v>
      </c>
      <c r="B6" s="18" t="s">
        <v>41</v>
      </c>
      <c r="C6" s="42"/>
    </row>
    <row r="7" customFormat="false" ht="25.35" hidden="false" customHeight="false" outlineLevel="0" collapsed="false">
      <c r="A7" s="41" t="s">
        <v>148</v>
      </c>
      <c r="B7" s="18" t="s">
        <v>41</v>
      </c>
      <c r="C7" s="42"/>
    </row>
    <row r="8" customFormat="false" ht="25.35" hidden="false" customHeight="false" outlineLevel="0" collapsed="false">
      <c r="A8" s="41" t="s">
        <v>149</v>
      </c>
      <c r="B8" s="18" t="s">
        <v>41</v>
      </c>
      <c r="C8" s="42"/>
    </row>
    <row r="9" customFormat="false" ht="25.35" hidden="false" customHeight="false" outlineLevel="0" collapsed="false">
      <c r="A9" s="41" t="s">
        <v>150</v>
      </c>
      <c r="B9" s="18" t="s">
        <v>41</v>
      </c>
      <c r="C9" s="42"/>
    </row>
    <row r="10" customFormat="false" ht="15" hidden="false" customHeight="false" outlineLevel="0" collapsed="false">
      <c r="A10" s="41" t="s">
        <v>151</v>
      </c>
      <c r="B10" s="18" t="s">
        <v>41</v>
      </c>
      <c r="C10" s="42"/>
    </row>
    <row r="11" customFormat="false" ht="25.35" hidden="false" customHeight="false" outlineLevel="0" collapsed="false">
      <c r="A11" s="41" t="s">
        <v>152</v>
      </c>
      <c r="B11" s="18" t="s">
        <v>41</v>
      </c>
      <c r="C11" s="42"/>
    </row>
    <row r="12" customFormat="false" ht="25.35" hidden="false" customHeight="false" outlineLevel="0" collapsed="false">
      <c r="A12" s="41" t="s">
        <v>153</v>
      </c>
      <c r="B12" s="18" t="s">
        <v>41</v>
      </c>
      <c r="C12" s="42"/>
    </row>
    <row r="13" customFormat="false" ht="25.35" hidden="false" customHeight="false" outlineLevel="0" collapsed="false">
      <c r="A13" s="41" t="s">
        <v>154</v>
      </c>
      <c r="B13" s="18" t="s">
        <v>41</v>
      </c>
      <c r="C13" s="42"/>
    </row>
    <row r="14" customFormat="false" ht="25.35" hidden="false" customHeight="false" outlineLevel="0" collapsed="false">
      <c r="A14" s="41" t="s">
        <v>155</v>
      </c>
      <c r="B14" s="18" t="s">
        <v>41</v>
      </c>
      <c r="C14" s="42"/>
    </row>
    <row r="15" customFormat="false" ht="15" hidden="false" customHeight="false" outlineLevel="0" collapsed="false">
      <c r="A15" s="41" t="s">
        <v>156</v>
      </c>
      <c r="B15" s="18" t="s">
        <v>41</v>
      </c>
      <c r="C15" s="42"/>
    </row>
    <row r="16" customFormat="false" ht="25.35" hidden="false" customHeight="false" outlineLevel="0" collapsed="false">
      <c r="A16" s="41" t="s">
        <v>157</v>
      </c>
      <c r="B16" s="18" t="s">
        <v>41</v>
      </c>
      <c r="C16" s="42"/>
    </row>
    <row r="17" customFormat="false" ht="25.35" hidden="false" customHeight="false" outlineLevel="0" collapsed="false">
      <c r="A17" s="41" t="s">
        <v>158</v>
      </c>
      <c r="B17" s="18" t="s">
        <v>41</v>
      </c>
      <c r="C17" s="42"/>
    </row>
    <row r="18" customFormat="false" ht="25.35" hidden="false" customHeight="false" outlineLevel="0" collapsed="false">
      <c r="A18" s="41" t="s">
        <v>159</v>
      </c>
      <c r="B18" s="18" t="s">
        <v>41</v>
      </c>
      <c r="C18" s="42"/>
    </row>
    <row r="19" customFormat="false" ht="25.35" hidden="false" customHeight="false" outlineLevel="0" collapsed="false">
      <c r="A19" s="41" t="s">
        <v>160</v>
      </c>
      <c r="B19" s="18" t="s">
        <v>41</v>
      </c>
      <c r="C19" s="42"/>
    </row>
    <row r="22" customFormat="false" ht="25.5" hidden="false" customHeight="true" outlineLevel="0" collapsed="false">
      <c r="B22" s="12" t="s">
        <v>24</v>
      </c>
      <c r="C22" s="12"/>
      <c r="D22" s="12"/>
      <c r="E22" s="13" t="s">
        <v>161</v>
      </c>
      <c r="F22" s="13"/>
      <c r="G22" s="13"/>
    </row>
  </sheetData>
  <mergeCells count="3">
    <mergeCell ref="A2:C2"/>
    <mergeCell ref="B22:D22"/>
    <mergeCell ref="E22:G22"/>
  </mergeCells>
  <dataValidations count="15">
    <dataValidation allowBlank="false" errorStyle="stop" operator="between" showDropDown="false" showErrorMessage="false" showInputMessage="false" sqref="B5" type="list">
      <formula1>"Yes,No"</formula1>
      <formula2>0</formula2>
    </dataValidation>
    <dataValidation allowBlank="false" errorStyle="stop" operator="between" showDropDown="false" showErrorMessage="false" showInputMessage="false" sqref="B6" type="list">
      <formula1>"Yes,No"</formula1>
      <formula2>0</formula2>
    </dataValidation>
    <dataValidation allowBlank="false" errorStyle="stop" operator="between" showDropDown="false" showErrorMessage="false" showInputMessage="false" sqref="B7" type="list">
      <formula1>"Yes,No"</formula1>
      <formula2>0</formula2>
    </dataValidation>
    <dataValidation allowBlank="false" errorStyle="stop" operator="between" showDropDown="false" showErrorMessage="false" showInputMessage="false" sqref="B8" type="list">
      <formula1>"Yes,No"</formula1>
      <formula2>0</formula2>
    </dataValidation>
    <dataValidation allowBlank="false" errorStyle="stop" operator="between" showDropDown="false" showErrorMessage="false" showInputMessage="false" sqref="B9" type="list">
      <formula1>"Yes,No"</formula1>
      <formula2>0</formula2>
    </dataValidation>
    <dataValidation allowBlank="false" errorStyle="stop" operator="between" showDropDown="false" showErrorMessage="false" showInputMessage="false" sqref="B10" type="list">
      <formula1>"Yes,No"</formula1>
      <formula2>0</formula2>
    </dataValidation>
    <dataValidation allowBlank="false" errorStyle="stop" operator="between" showDropDown="false" showErrorMessage="false" showInputMessage="false" sqref="B11" type="list">
      <formula1>"Yes,No"</formula1>
      <formula2>0</formula2>
    </dataValidation>
    <dataValidation allowBlank="false" errorStyle="stop" operator="between" showDropDown="false" showErrorMessage="false" showInputMessage="false" sqref="B12" type="list">
      <formula1>"Yes,No"</formula1>
      <formula2>0</formula2>
    </dataValidation>
    <dataValidation allowBlank="false" errorStyle="stop" operator="between" showDropDown="false" showErrorMessage="false" showInputMessage="false" sqref="B13" type="list">
      <formula1>"Yes,No"</formula1>
      <formula2>0</formula2>
    </dataValidation>
    <dataValidation allowBlank="false" errorStyle="stop" operator="between" showDropDown="false" showErrorMessage="false" showInputMessage="false" sqref="B14" type="list">
      <formula1>"Yes,No"</formula1>
      <formula2>0</formula2>
    </dataValidation>
    <dataValidation allowBlank="false" errorStyle="stop" operator="between" showDropDown="false" showErrorMessage="false" showInputMessage="false" sqref="B15" type="list">
      <formula1>"Yes,No"</formula1>
      <formula2>0</formula2>
    </dataValidation>
    <dataValidation allowBlank="false" errorStyle="stop" operator="between" showDropDown="false" showErrorMessage="false" showInputMessage="false" sqref="B16" type="list">
      <formula1>"Yes,No"</formula1>
      <formula2>0</formula2>
    </dataValidation>
    <dataValidation allowBlank="false" errorStyle="stop" operator="between" showDropDown="false" showErrorMessage="false" showInputMessage="false" sqref="B17" type="list">
      <formula1>"Yes,No"</formula1>
      <formula2>0</formula2>
    </dataValidation>
    <dataValidation allowBlank="false" errorStyle="stop" operator="between" showDropDown="false" showErrorMessage="false" showInputMessage="false" sqref="B18" type="list">
      <formula1>"Yes,No"</formula1>
      <formula2>0</formula2>
    </dataValidation>
    <dataValidation allowBlank="false" errorStyle="stop" operator="between" showDropDown="false" showErrorMessage="false" showInputMessage="false" sqref="B19" type="list">
      <formula1>"Yes,No"</formula1>
      <formula2>0</formula2>
    </dataValidation>
  </dataValidations>
  <hyperlinks>
    <hyperlink ref="B22" r:id="rId1" display="Get Free Quotes from Local Pool Pros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6274"/>
    <pageSetUpPr fitToPage="false"/>
  </sheetPr>
  <dimension ref="A1:F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4"/>
    <col collapsed="false" customWidth="true" hidden="false" outlineLevel="0" max="5" min="3" style="0" width="12"/>
    <col collapsed="false" customWidth="true" hidden="false" outlineLevel="0" max="6" min="6" style="0" width="42"/>
  </cols>
  <sheetData>
    <row r="1" customFormat="false" ht="19.7" hidden="false" customHeight="false" outlineLevel="0" collapsed="false">
      <c r="A1" s="15" t="s">
        <v>162</v>
      </c>
    </row>
    <row r="2" customFormat="false" ht="31.5" hidden="false" customHeight="true" outlineLevel="0" collapsed="false">
      <c r="A2" s="43" t="s">
        <v>163</v>
      </c>
      <c r="B2" s="43"/>
      <c r="C2" s="43"/>
      <c r="D2" s="43"/>
      <c r="E2" s="43"/>
      <c r="F2" s="43"/>
    </row>
    <row r="4" customFormat="false" ht="15" hidden="false" customHeight="false" outlineLevel="0" collapsed="false">
      <c r="A4" s="22" t="s">
        <v>118</v>
      </c>
      <c r="B4" s="22" t="s">
        <v>164</v>
      </c>
      <c r="C4" s="22" t="s">
        <v>165</v>
      </c>
      <c r="D4" s="22" t="s">
        <v>166</v>
      </c>
      <c r="E4" s="22" t="s">
        <v>167</v>
      </c>
      <c r="F4" s="22" t="s">
        <v>74</v>
      </c>
    </row>
    <row r="5" customFormat="false" ht="15" hidden="false" customHeight="false" outlineLevel="0" collapsed="false">
      <c r="A5" s="44" t="s">
        <v>168</v>
      </c>
      <c r="B5" s="45" t="s">
        <v>169</v>
      </c>
      <c r="C5" s="46" t="n">
        <v>18</v>
      </c>
      <c r="D5" s="46" t="n">
        <v>35</v>
      </c>
      <c r="E5" s="26" t="s">
        <v>170</v>
      </c>
      <c r="F5" s="47" t="s">
        <v>171</v>
      </c>
    </row>
    <row r="6" customFormat="false" ht="15" hidden="false" customHeight="false" outlineLevel="0" collapsed="false">
      <c r="A6" s="45"/>
      <c r="B6" s="45" t="s">
        <v>172</v>
      </c>
      <c r="C6" s="46" t="n">
        <v>55</v>
      </c>
      <c r="D6" s="46" t="n">
        <v>80</v>
      </c>
      <c r="E6" s="26" t="s">
        <v>170</v>
      </c>
      <c r="F6" s="47" t="s">
        <v>173</v>
      </c>
    </row>
    <row r="7" customFormat="false" ht="15" hidden="false" customHeight="false" outlineLevel="0" collapsed="false">
      <c r="A7" s="45"/>
      <c r="B7" s="45" t="s">
        <v>174</v>
      </c>
      <c r="C7" s="46" t="n">
        <v>70</v>
      </c>
      <c r="D7" s="46" t="n">
        <v>105</v>
      </c>
      <c r="E7" s="26" t="s">
        <v>170</v>
      </c>
      <c r="F7" s="47" t="s">
        <v>175</v>
      </c>
    </row>
    <row r="8" customFormat="false" ht="15" hidden="false" customHeight="false" outlineLevel="0" collapsed="false">
      <c r="A8" s="45"/>
      <c r="B8" s="45" t="s">
        <v>33</v>
      </c>
      <c r="C8" s="46" t="n">
        <v>95</v>
      </c>
      <c r="D8" s="46" t="n">
        <v>160</v>
      </c>
      <c r="E8" s="26" t="s">
        <v>170</v>
      </c>
      <c r="F8" s="47" t="s">
        <v>176</v>
      </c>
    </row>
    <row r="10" customFormat="false" ht="15" hidden="false" customHeight="false" outlineLevel="0" collapsed="false">
      <c r="A10" s="44" t="s">
        <v>36</v>
      </c>
      <c r="B10" s="45" t="s">
        <v>177</v>
      </c>
      <c r="C10" s="48" t="n">
        <v>1</v>
      </c>
      <c r="D10" s="48" t="n">
        <v>1</v>
      </c>
      <c r="E10" s="26" t="s">
        <v>178</v>
      </c>
      <c r="F10" s="47" t="s">
        <v>179</v>
      </c>
    </row>
    <row r="11" customFormat="false" ht="15" hidden="false" customHeight="false" outlineLevel="0" collapsed="false">
      <c r="A11" s="45"/>
      <c r="B11" s="45" t="s">
        <v>180</v>
      </c>
      <c r="C11" s="48" t="n">
        <v>1.12</v>
      </c>
      <c r="D11" s="48" t="n">
        <v>1.12</v>
      </c>
      <c r="E11" s="26" t="s">
        <v>178</v>
      </c>
      <c r="F11" s="47" t="s">
        <v>181</v>
      </c>
    </row>
    <row r="12" customFormat="false" ht="15" hidden="false" customHeight="false" outlineLevel="0" collapsed="false">
      <c r="A12" s="45"/>
      <c r="B12" s="45" t="s">
        <v>45</v>
      </c>
      <c r="C12" s="48" t="n">
        <v>0.95</v>
      </c>
      <c r="D12" s="48" t="n">
        <v>0.95</v>
      </c>
      <c r="E12" s="26" t="s">
        <v>178</v>
      </c>
      <c r="F12" s="47" t="s">
        <v>182</v>
      </c>
    </row>
    <row r="13" customFormat="false" ht="15" hidden="false" customHeight="false" outlineLevel="0" collapsed="false">
      <c r="A13" s="45"/>
      <c r="B13" s="45" t="s">
        <v>183</v>
      </c>
      <c r="C13" s="48" t="n">
        <v>1.08</v>
      </c>
      <c r="D13" s="48" t="n">
        <v>1.08</v>
      </c>
      <c r="E13" s="26" t="s">
        <v>178</v>
      </c>
      <c r="F13" s="47" t="s">
        <v>181</v>
      </c>
    </row>
    <row r="15" customFormat="false" ht="15" hidden="false" customHeight="false" outlineLevel="0" collapsed="false">
      <c r="A15" s="44" t="s">
        <v>184</v>
      </c>
      <c r="B15" s="45" t="s">
        <v>60</v>
      </c>
      <c r="C15" s="48" t="n">
        <v>0</v>
      </c>
      <c r="D15" s="48" t="n">
        <v>0</v>
      </c>
      <c r="E15" s="26" t="s">
        <v>170</v>
      </c>
      <c r="F15" s="47" t="s">
        <v>185</v>
      </c>
    </row>
    <row r="16" customFormat="false" ht="15" hidden="false" customHeight="false" outlineLevel="0" collapsed="false">
      <c r="A16" s="45"/>
      <c r="B16" s="45" t="s">
        <v>55</v>
      </c>
      <c r="C16" s="46" t="n">
        <v>8</v>
      </c>
      <c r="D16" s="46" t="n">
        <v>12</v>
      </c>
      <c r="E16" s="26" t="s">
        <v>170</v>
      </c>
      <c r="F16" s="47" t="s">
        <v>186</v>
      </c>
    </row>
    <row r="17" customFormat="false" ht="15" hidden="false" customHeight="false" outlineLevel="0" collapsed="false">
      <c r="A17" s="45"/>
      <c r="B17" s="45" t="s">
        <v>187</v>
      </c>
      <c r="C17" s="46" t="n">
        <v>12</v>
      </c>
      <c r="D17" s="46" t="n">
        <v>20</v>
      </c>
      <c r="E17" s="26" t="s">
        <v>170</v>
      </c>
      <c r="F17" s="47" t="s">
        <v>188</v>
      </c>
    </row>
    <row r="18" customFormat="false" ht="15" hidden="false" customHeight="false" outlineLevel="0" collapsed="false">
      <c r="A18" s="45"/>
      <c r="B18" s="45" t="s">
        <v>189</v>
      </c>
      <c r="C18" s="46" t="n">
        <v>15</v>
      </c>
      <c r="D18" s="46" t="n">
        <v>25</v>
      </c>
      <c r="E18" s="26" t="s">
        <v>170</v>
      </c>
      <c r="F18" s="47" t="s">
        <v>190</v>
      </c>
    </row>
    <row r="19" customFormat="false" ht="15" hidden="false" customHeight="false" outlineLevel="0" collapsed="false">
      <c r="A19" s="45"/>
      <c r="B19" s="45" t="s">
        <v>191</v>
      </c>
      <c r="C19" s="46" t="n">
        <v>20</v>
      </c>
      <c r="D19" s="46" t="n">
        <v>35</v>
      </c>
      <c r="E19" s="26" t="s">
        <v>170</v>
      </c>
      <c r="F19" s="47" t="s">
        <v>192</v>
      </c>
    </row>
    <row r="21" customFormat="false" ht="15" hidden="false" customHeight="false" outlineLevel="0" collapsed="false">
      <c r="A21" s="44" t="s">
        <v>193</v>
      </c>
      <c r="B21" s="45" t="s">
        <v>60</v>
      </c>
      <c r="C21" s="48" t="n">
        <v>0</v>
      </c>
      <c r="D21" s="48" t="n">
        <v>0</v>
      </c>
      <c r="E21" s="26" t="s">
        <v>194</v>
      </c>
      <c r="F21" s="47"/>
    </row>
    <row r="22" customFormat="false" ht="15" hidden="false" customHeight="false" outlineLevel="0" collapsed="false">
      <c r="A22" s="45"/>
      <c r="B22" s="45" t="s">
        <v>195</v>
      </c>
      <c r="C22" s="46" t="n">
        <v>3000</v>
      </c>
      <c r="D22" s="46" t="n">
        <v>6500</v>
      </c>
      <c r="E22" s="26" t="s">
        <v>194</v>
      </c>
      <c r="F22" s="47" t="s">
        <v>196</v>
      </c>
    </row>
    <row r="23" customFormat="false" ht="15" hidden="false" customHeight="false" outlineLevel="0" collapsed="false">
      <c r="A23" s="45"/>
      <c r="B23" s="45" t="s">
        <v>197</v>
      </c>
      <c r="C23" s="46" t="n">
        <v>4000</v>
      </c>
      <c r="D23" s="46" t="n">
        <v>8000</v>
      </c>
      <c r="E23" s="26" t="s">
        <v>194</v>
      </c>
      <c r="F23" s="47" t="s">
        <v>198</v>
      </c>
    </row>
    <row r="24" customFormat="false" ht="15" hidden="false" customHeight="false" outlineLevel="0" collapsed="false">
      <c r="A24" s="45"/>
      <c r="B24" s="45" t="s">
        <v>199</v>
      </c>
      <c r="C24" s="46" t="n">
        <v>3500</v>
      </c>
      <c r="D24" s="46" t="n">
        <v>9000</v>
      </c>
      <c r="E24" s="26" t="s">
        <v>194</v>
      </c>
      <c r="F24" s="47" t="s">
        <v>200</v>
      </c>
    </row>
    <row r="26" customFormat="false" ht="15" hidden="false" customHeight="false" outlineLevel="0" collapsed="false">
      <c r="A26" s="44" t="s">
        <v>201</v>
      </c>
      <c r="B26" s="45" t="s">
        <v>62</v>
      </c>
      <c r="C26" s="48" t="n">
        <v>0</v>
      </c>
      <c r="D26" s="48" t="n">
        <v>0</v>
      </c>
      <c r="E26" s="26" t="s">
        <v>202</v>
      </c>
      <c r="F26" s="47" t="s">
        <v>203</v>
      </c>
    </row>
    <row r="27" customFormat="false" ht="15" hidden="false" customHeight="false" outlineLevel="0" collapsed="false">
      <c r="A27" s="45"/>
      <c r="B27" s="45" t="s">
        <v>204</v>
      </c>
      <c r="C27" s="46" t="n">
        <v>4000</v>
      </c>
      <c r="D27" s="46" t="n">
        <v>8000</v>
      </c>
      <c r="E27" s="26" t="s">
        <v>202</v>
      </c>
      <c r="F27" s="47" t="s">
        <v>205</v>
      </c>
    </row>
    <row r="28" customFormat="false" ht="15" hidden="false" customHeight="false" outlineLevel="0" collapsed="false">
      <c r="A28" s="45"/>
      <c r="B28" s="45" t="s">
        <v>206</v>
      </c>
      <c r="C28" s="46" t="n">
        <v>8000</v>
      </c>
      <c r="D28" s="46" t="n">
        <v>15000</v>
      </c>
      <c r="E28" s="26" t="s">
        <v>202</v>
      </c>
      <c r="F28" s="47" t="s">
        <v>205</v>
      </c>
    </row>
    <row r="30" customFormat="false" ht="15" hidden="false" customHeight="false" outlineLevel="0" collapsed="false">
      <c r="A30" s="44" t="s">
        <v>207</v>
      </c>
      <c r="B30" s="45" t="s">
        <v>85</v>
      </c>
      <c r="C30" s="46" t="n">
        <v>1200</v>
      </c>
      <c r="D30" s="46" t="n">
        <v>2500</v>
      </c>
      <c r="E30" s="26" t="s">
        <v>194</v>
      </c>
      <c r="F30" s="47"/>
    </row>
    <row r="31" customFormat="false" ht="15" hidden="false" customHeight="false" outlineLevel="0" collapsed="false">
      <c r="A31" s="45"/>
      <c r="B31" s="45" t="s">
        <v>86</v>
      </c>
      <c r="C31" s="46" t="n">
        <v>1500</v>
      </c>
      <c r="D31" s="46" t="n">
        <v>2800</v>
      </c>
      <c r="E31" s="26" t="s">
        <v>194</v>
      </c>
      <c r="F31" s="47" t="s">
        <v>208</v>
      </c>
    </row>
    <row r="32" customFormat="false" ht="15" hidden="false" customHeight="false" outlineLevel="0" collapsed="false">
      <c r="A32" s="45"/>
      <c r="B32" s="45" t="s">
        <v>87</v>
      </c>
      <c r="C32" s="46" t="n">
        <v>8000</v>
      </c>
      <c r="D32" s="46" t="n">
        <v>15000</v>
      </c>
      <c r="E32" s="26" t="s">
        <v>194</v>
      </c>
      <c r="F32" s="47" t="s">
        <v>209</v>
      </c>
    </row>
    <row r="33" customFormat="false" ht="15" hidden="false" customHeight="false" outlineLevel="0" collapsed="false">
      <c r="A33" s="45"/>
      <c r="B33" s="45" t="s">
        <v>88</v>
      </c>
      <c r="C33" s="46" t="n">
        <v>2000</v>
      </c>
      <c r="D33" s="46" t="n">
        <v>8000</v>
      </c>
      <c r="E33" s="26" t="s">
        <v>194</v>
      </c>
      <c r="F33" s="47" t="s">
        <v>210</v>
      </c>
    </row>
    <row r="35" customFormat="false" ht="15" hidden="false" customHeight="false" outlineLevel="0" collapsed="false">
      <c r="A35" s="44" t="s">
        <v>211</v>
      </c>
      <c r="B35" s="45" t="s">
        <v>60</v>
      </c>
      <c r="C35" s="48" t="n">
        <v>0</v>
      </c>
      <c r="D35" s="48" t="n">
        <v>0</v>
      </c>
      <c r="E35" s="26" t="s">
        <v>212</v>
      </c>
      <c r="F35" s="47"/>
    </row>
    <row r="36" customFormat="false" ht="15" hidden="false" customHeight="false" outlineLevel="0" collapsed="false">
      <c r="A36" s="45"/>
      <c r="B36" s="45" t="s">
        <v>195</v>
      </c>
      <c r="C36" s="46" t="n">
        <v>1500</v>
      </c>
      <c r="D36" s="46" t="n">
        <v>3000</v>
      </c>
      <c r="E36" s="26" t="s">
        <v>212</v>
      </c>
      <c r="F36" s="47" t="s">
        <v>213</v>
      </c>
    </row>
    <row r="37" customFormat="false" ht="15" hidden="false" customHeight="false" outlineLevel="0" collapsed="false">
      <c r="A37" s="45"/>
      <c r="B37" s="45" t="s">
        <v>197</v>
      </c>
      <c r="C37" s="46" t="n">
        <v>700</v>
      </c>
      <c r="D37" s="46" t="n">
        <v>1500</v>
      </c>
      <c r="E37" s="26" t="s">
        <v>212</v>
      </c>
      <c r="F37" s="47"/>
    </row>
    <row r="38" customFormat="false" ht="15" hidden="false" customHeight="false" outlineLevel="0" collapsed="false">
      <c r="A38" s="45"/>
      <c r="B38" s="45" t="s">
        <v>199</v>
      </c>
      <c r="C38" s="46" t="n">
        <v>100</v>
      </c>
      <c r="D38" s="46" t="n">
        <v>250</v>
      </c>
      <c r="E38" s="26" t="s">
        <v>212</v>
      </c>
      <c r="F38" s="47" t="s">
        <v>214</v>
      </c>
    </row>
  </sheetData>
  <mergeCells count="1"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2026-08-31T19:43:59Z</dcterms:created>
  <dc:creator>openpyxl</dc:creator>
  <dc:description/>
  <dc:language>en-US</dc:language>
  <cp:lastModifiedBy/>
  <dcterms:modified xsi:type="dcterms:W3CDTF">2026-08-31T19:43:59Z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